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P:\Projects\International Scorecard\2015\self scoring tool\"/>
    </mc:Choice>
  </mc:AlternateContent>
  <bookViews>
    <workbookView xWindow="0" yWindow="1380" windowWidth="24420" windowHeight="15300" tabRatio="778" activeTab="1"/>
  </bookViews>
  <sheets>
    <sheet name="Start" sheetId="7" r:id="rId1"/>
    <sheet name="National Efforts" sheetId="4" r:id="rId2"/>
    <sheet name="Buildings" sheetId="5" r:id="rId3"/>
    <sheet name="Industry" sheetId="6" r:id="rId4"/>
    <sheet name="Transportation" sheetId="1" r:id="rId5"/>
    <sheet name="Results" sheetId="2" r:id="rId6"/>
    <sheet name="Detailed Results" sheetId="3" r:id="rId7"/>
    <sheet name="Recomendations" sheetId="10" state="hidden" r:id="rId8"/>
    <sheet name="Deflator" sheetId="11" state="hidden" r:id="rId9"/>
    <sheet name="Functionality Data" sheetId="8" state="hidden" r:id="rId10"/>
  </sheets>
  <definedNames>
    <definedName name="SavingGoal">'Functionality Data'!$B$2:$B$5</definedName>
    <definedName name="SavingsGoal">'Functionality Data'!$B$2:$B$5</definedName>
    <definedName name="Tax_credits_and_loan_programs">'Functionality Data'!$D$2:$D$5</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J1" i="8" l="1"/>
  <c r="D6" i="3"/>
  <c r="D3" i="3"/>
  <c r="D38" i="3"/>
  <c r="D28" i="3"/>
  <c r="D17" i="3"/>
  <c r="E4" i="2"/>
  <c r="D4" i="1"/>
  <c r="D4" i="6"/>
  <c r="D4" i="5"/>
  <c r="F6" i="5"/>
  <c r="D4" i="4"/>
  <c r="H6" i="6"/>
  <c r="J9" i="6"/>
  <c r="K9" i="6"/>
  <c r="H6" i="4"/>
  <c r="D6" i="4"/>
  <c r="F6" i="4"/>
  <c r="J10" i="4"/>
  <c r="J11" i="6"/>
  <c r="K11" i="6"/>
  <c r="J17" i="6"/>
  <c r="K17" i="6"/>
  <c r="J19" i="6"/>
  <c r="K19" i="6"/>
  <c r="J27" i="5"/>
  <c r="K27" i="5"/>
  <c r="J25" i="5"/>
  <c r="K25" i="5"/>
  <c r="J23" i="5"/>
  <c r="K23" i="5"/>
  <c r="D6" i="1"/>
  <c r="J20" i="1"/>
  <c r="K20" i="1"/>
  <c r="E6" i="1"/>
  <c r="J9" i="1"/>
  <c r="K9" i="1"/>
  <c r="J17" i="1"/>
  <c r="K17" i="1"/>
  <c r="J22" i="1"/>
  <c r="K22" i="1"/>
  <c r="J25" i="1"/>
  <c r="K25" i="1"/>
  <c r="J15" i="1"/>
  <c r="K15" i="1"/>
  <c r="J11" i="1"/>
  <c r="K11" i="1"/>
  <c r="K28" i="1"/>
  <c r="J8" i="8"/>
  <c r="D6" i="6"/>
  <c r="J13" i="6"/>
  <c r="K13" i="6"/>
  <c r="J15" i="6"/>
  <c r="K15" i="6"/>
  <c r="J21" i="6"/>
  <c r="K21" i="6"/>
  <c r="K23" i="6"/>
  <c r="J6" i="8"/>
  <c r="H6" i="5"/>
  <c r="J9" i="5"/>
  <c r="K9" i="5"/>
  <c r="I6" i="5"/>
  <c r="J12" i="5"/>
  <c r="K12" i="5"/>
  <c r="J15" i="5"/>
  <c r="J16" i="5"/>
  <c r="K15" i="5"/>
  <c r="J21" i="5"/>
  <c r="K21" i="5"/>
  <c r="K29" i="5"/>
  <c r="J4" i="8"/>
  <c r="K10" i="4"/>
  <c r="J24" i="4"/>
  <c r="K24" i="4"/>
  <c r="E6" i="4"/>
  <c r="J20" i="4"/>
  <c r="K20" i="4"/>
  <c r="J22" i="4"/>
  <c r="K22" i="4"/>
  <c r="J13" i="4"/>
  <c r="K13" i="4"/>
  <c r="J16" i="4"/>
  <c r="K16" i="4"/>
  <c r="J18" i="4"/>
  <c r="K18" i="4"/>
  <c r="J26" i="4"/>
  <c r="K26" i="4"/>
  <c r="K28" i="4"/>
  <c r="J2" i="8"/>
  <c r="D13" i="3"/>
  <c r="Q3" i="11"/>
  <c r="R3" i="11"/>
  <c r="O216" i="11"/>
  <c r="P216" i="11"/>
  <c r="Q216" i="11"/>
  <c r="R216" i="11"/>
  <c r="S216" i="11"/>
  <c r="T216" i="11"/>
  <c r="U216" i="11"/>
  <c r="V216" i="11"/>
  <c r="W216" i="11"/>
  <c r="X216" i="11"/>
  <c r="Y216" i="11"/>
  <c r="Z216" i="11"/>
  <c r="O215" i="11"/>
  <c r="P215" i="11"/>
  <c r="Q215" i="11"/>
  <c r="R215" i="11"/>
  <c r="S215" i="11"/>
  <c r="T215" i="11"/>
  <c r="U215" i="11"/>
  <c r="V215" i="11"/>
  <c r="W215" i="11"/>
  <c r="X215" i="11"/>
  <c r="Y215" i="11"/>
  <c r="Z215" i="11"/>
  <c r="O214" i="11"/>
  <c r="P214" i="11"/>
  <c r="Q214" i="11"/>
  <c r="R214" i="11"/>
  <c r="S214" i="11"/>
  <c r="T214" i="11"/>
  <c r="U214" i="11"/>
  <c r="V214" i="11"/>
  <c r="W214" i="11"/>
  <c r="X214" i="11"/>
  <c r="Y214" i="11"/>
  <c r="Z214" i="11"/>
  <c r="O213" i="11"/>
  <c r="P213" i="11"/>
  <c r="Q213" i="11"/>
  <c r="R213" i="11"/>
  <c r="S213" i="11"/>
  <c r="T213" i="11"/>
  <c r="U213" i="11"/>
  <c r="V213" i="11"/>
  <c r="W213" i="11"/>
  <c r="X213" i="11"/>
  <c r="Y213" i="11"/>
  <c r="Z213" i="11"/>
  <c r="Z212" i="11"/>
  <c r="Y212" i="11"/>
  <c r="X212" i="11"/>
  <c r="W212" i="11"/>
  <c r="V212" i="11"/>
  <c r="U212" i="11"/>
  <c r="T212" i="11"/>
  <c r="S212" i="11"/>
  <c r="R212" i="11"/>
  <c r="Q212" i="11"/>
  <c r="P212" i="11"/>
  <c r="O212" i="11"/>
  <c r="O211" i="11"/>
  <c r="P211" i="11"/>
  <c r="Q211" i="11"/>
  <c r="R211" i="11"/>
  <c r="S211" i="11"/>
  <c r="T211" i="11"/>
  <c r="U211" i="11"/>
  <c r="V211" i="11"/>
  <c r="W211" i="11"/>
  <c r="X211" i="11"/>
  <c r="Y211" i="11"/>
  <c r="Z211" i="11"/>
  <c r="O210" i="11"/>
  <c r="P210" i="11"/>
  <c r="Q210" i="11"/>
  <c r="R210" i="11"/>
  <c r="S210" i="11"/>
  <c r="T210" i="11"/>
  <c r="U210" i="11"/>
  <c r="V210" i="11"/>
  <c r="W210" i="11"/>
  <c r="X210" i="11"/>
  <c r="Y210" i="11"/>
  <c r="Z210" i="11"/>
  <c r="O209" i="11"/>
  <c r="P209" i="11"/>
  <c r="Q209" i="11"/>
  <c r="R209" i="11"/>
  <c r="S209" i="11"/>
  <c r="T209" i="11"/>
  <c r="U209" i="11"/>
  <c r="V209" i="11"/>
  <c r="W209" i="11"/>
  <c r="X209" i="11"/>
  <c r="Y209" i="11"/>
  <c r="Z209" i="11"/>
  <c r="O208" i="11"/>
  <c r="P208" i="11"/>
  <c r="Q208" i="11"/>
  <c r="R208" i="11"/>
  <c r="S208" i="11"/>
  <c r="T208" i="11"/>
  <c r="U208" i="11"/>
  <c r="V208" i="11"/>
  <c r="W208" i="11"/>
  <c r="X208" i="11"/>
  <c r="Y208" i="11"/>
  <c r="Z208" i="11"/>
  <c r="O207" i="11"/>
  <c r="P207" i="11"/>
  <c r="Q207" i="11"/>
  <c r="R207" i="11"/>
  <c r="S207" i="11"/>
  <c r="T207" i="11"/>
  <c r="U207" i="11"/>
  <c r="V207" i="11"/>
  <c r="W207" i="11"/>
  <c r="X207" i="11"/>
  <c r="Y207" i="11"/>
  <c r="Z207" i="11"/>
  <c r="O206" i="11"/>
  <c r="P206" i="11"/>
  <c r="Q206" i="11"/>
  <c r="R206" i="11"/>
  <c r="S206" i="11"/>
  <c r="T206" i="11"/>
  <c r="U206" i="11"/>
  <c r="V206" i="11"/>
  <c r="W206" i="11"/>
  <c r="X206" i="11"/>
  <c r="Y206" i="11"/>
  <c r="Z206" i="11"/>
  <c r="O205" i="11"/>
  <c r="P205" i="11"/>
  <c r="Q205" i="11"/>
  <c r="R205" i="11"/>
  <c r="S205" i="11"/>
  <c r="T205" i="11"/>
  <c r="U205" i="11"/>
  <c r="V205" i="11"/>
  <c r="W205" i="11"/>
  <c r="X205" i="11"/>
  <c r="Y205" i="11"/>
  <c r="Z205" i="11"/>
  <c r="O204" i="11"/>
  <c r="P204" i="11"/>
  <c r="Q204" i="11"/>
  <c r="R204" i="11"/>
  <c r="S204" i="11"/>
  <c r="T204" i="11"/>
  <c r="U204" i="11"/>
  <c r="V204" i="11"/>
  <c r="W204" i="11"/>
  <c r="X204" i="11"/>
  <c r="Y204" i="11"/>
  <c r="Z204" i="11"/>
  <c r="O203" i="11"/>
  <c r="P203" i="11"/>
  <c r="Q203" i="11"/>
  <c r="R203" i="11"/>
  <c r="S203" i="11"/>
  <c r="T203" i="11"/>
  <c r="U203" i="11"/>
  <c r="V203" i="11"/>
  <c r="W203" i="11"/>
  <c r="X203" i="11"/>
  <c r="Y203" i="11"/>
  <c r="Z203" i="11"/>
  <c r="O202" i="11"/>
  <c r="P202" i="11"/>
  <c r="Q202" i="11"/>
  <c r="R202" i="11"/>
  <c r="S202" i="11"/>
  <c r="T202" i="11"/>
  <c r="U202" i="11"/>
  <c r="V202" i="11"/>
  <c r="W202" i="11"/>
  <c r="X202" i="11"/>
  <c r="Y202" i="11"/>
  <c r="Z202" i="11"/>
  <c r="O201" i="11"/>
  <c r="P201" i="11"/>
  <c r="Q201" i="11"/>
  <c r="R201" i="11"/>
  <c r="S201" i="11"/>
  <c r="T201" i="11"/>
  <c r="U201" i="11"/>
  <c r="V201" i="11"/>
  <c r="W201" i="11"/>
  <c r="X201" i="11"/>
  <c r="Y201" i="11"/>
  <c r="Z201" i="11"/>
  <c r="Z200" i="11"/>
  <c r="Y200" i="11"/>
  <c r="X200" i="11"/>
  <c r="W200" i="11"/>
  <c r="V200" i="11"/>
  <c r="U200" i="11"/>
  <c r="T200" i="11"/>
  <c r="S200" i="11"/>
  <c r="R200" i="11"/>
  <c r="Q200" i="11"/>
  <c r="P200" i="11"/>
  <c r="O200" i="11"/>
  <c r="O199" i="11"/>
  <c r="P199" i="11"/>
  <c r="Q199" i="11"/>
  <c r="R199" i="11"/>
  <c r="S199" i="11"/>
  <c r="T199" i="11"/>
  <c r="U199" i="11"/>
  <c r="V199" i="11"/>
  <c r="W199" i="11"/>
  <c r="X199" i="11"/>
  <c r="Y199" i="11"/>
  <c r="Z199" i="11"/>
  <c r="O198" i="11"/>
  <c r="P198" i="11"/>
  <c r="Q198" i="11"/>
  <c r="R198" i="11"/>
  <c r="S198" i="11"/>
  <c r="T198" i="11"/>
  <c r="U198" i="11"/>
  <c r="V198" i="11"/>
  <c r="W198" i="11"/>
  <c r="X198" i="11"/>
  <c r="Y198" i="11"/>
  <c r="Z198" i="11"/>
  <c r="O197" i="11"/>
  <c r="P197" i="11"/>
  <c r="Q197" i="11"/>
  <c r="R197" i="11"/>
  <c r="S197" i="11"/>
  <c r="T197" i="11"/>
  <c r="U197" i="11"/>
  <c r="V197" i="11"/>
  <c r="W197" i="11"/>
  <c r="X197" i="11"/>
  <c r="Y197" i="11"/>
  <c r="Z197" i="11"/>
  <c r="O196" i="11"/>
  <c r="P196" i="11"/>
  <c r="Q196" i="11"/>
  <c r="R196" i="11"/>
  <c r="S196" i="11"/>
  <c r="T196" i="11"/>
  <c r="U196" i="11"/>
  <c r="V196" i="11"/>
  <c r="W196" i="11"/>
  <c r="X196" i="11"/>
  <c r="Y196" i="11"/>
  <c r="Z196" i="11"/>
  <c r="O195" i="11"/>
  <c r="P195" i="11"/>
  <c r="Q195" i="11"/>
  <c r="R195" i="11"/>
  <c r="S195" i="11"/>
  <c r="T195" i="11"/>
  <c r="U195" i="11"/>
  <c r="V195" i="11"/>
  <c r="W195" i="11"/>
  <c r="X195" i="11"/>
  <c r="Y195" i="11"/>
  <c r="Z195" i="11"/>
  <c r="O194" i="11"/>
  <c r="P194" i="11"/>
  <c r="Q194" i="11"/>
  <c r="R194" i="11"/>
  <c r="S194" i="11"/>
  <c r="T194" i="11"/>
  <c r="U194" i="11"/>
  <c r="V194" i="11"/>
  <c r="W194" i="11"/>
  <c r="X194" i="11"/>
  <c r="Y194" i="11"/>
  <c r="Z194" i="11"/>
  <c r="O193" i="11"/>
  <c r="P193" i="11"/>
  <c r="Q193" i="11"/>
  <c r="R193" i="11"/>
  <c r="S193" i="11"/>
  <c r="T193" i="11"/>
  <c r="U193" i="11"/>
  <c r="V193" i="11"/>
  <c r="W193" i="11"/>
  <c r="X193" i="11"/>
  <c r="Y193" i="11"/>
  <c r="Z193" i="11"/>
  <c r="O192" i="11"/>
  <c r="P192" i="11"/>
  <c r="Q192" i="11"/>
  <c r="R192" i="11"/>
  <c r="S192" i="11"/>
  <c r="T192" i="11"/>
  <c r="U192" i="11"/>
  <c r="V192" i="11"/>
  <c r="W192" i="11"/>
  <c r="X192" i="11"/>
  <c r="Y192" i="11"/>
  <c r="Z192" i="11"/>
  <c r="O191" i="11"/>
  <c r="P191" i="11"/>
  <c r="Q191" i="11"/>
  <c r="R191" i="11"/>
  <c r="S191" i="11"/>
  <c r="T191" i="11"/>
  <c r="U191" i="11"/>
  <c r="V191" i="11"/>
  <c r="W191" i="11"/>
  <c r="X191" i="11"/>
  <c r="Y191" i="11"/>
  <c r="Z191" i="11"/>
  <c r="O190" i="11"/>
  <c r="P190" i="11"/>
  <c r="Q190" i="11"/>
  <c r="R190" i="11"/>
  <c r="S190" i="11"/>
  <c r="T190" i="11"/>
  <c r="U190" i="11"/>
  <c r="V190" i="11"/>
  <c r="W190" i="11"/>
  <c r="X190" i="11"/>
  <c r="Y190" i="11"/>
  <c r="Z190" i="11"/>
  <c r="Z189" i="11"/>
  <c r="Y189" i="11"/>
  <c r="X189" i="11"/>
  <c r="W189" i="11"/>
  <c r="O189" i="11"/>
  <c r="P189" i="11"/>
  <c r="Q189" i="11"/>
  <c r="R189" i="11"/>
  <c r="S189" i="11"/>
  <c r="T189" i="11"/>
  <c r="U189" i="11"/>
  <c r="V189" i="11"/>
  <c r="O188" i="11"/>
  <c r="P188" i="11"/>
  <c r="Q188" i="11"/>
  <c r="R188" i="11"/>
  <c r="S188" i="11"/>
  <c r="T188" i="11"/>
  <c r="U188" i="11"/>
  <c r="V188" i="11"/>
  <c r="W188" i="11"/>
  <c r="X188" i="11"/>
  <c r="Y188" i="11"/>
  <c r="Z188" i="11"/>
  <c r="O187" i="11"/>
  <c r="P187" i="11"/>
  <c r="Q187" i="11"/>
  <c r="R187" i="11"/>
  <c r="S187" i="11"/>
  <c r="T187" i="11"/>
  <c r="U187" i="11"/>
  <c r="V187" i="11"/>
  <c r="W187" i="11"/>
  <c r="X187" i="11"/>
  <c r="Y187" i="11"/>
  <c r="Z187" i="11"/>
  <c r="O186" i="11"/>
  <c r="P186" i="11"/>
  <c r="Q186" i="11"/>
  <c r="R186" i="11"/>
  <c r="S186" i="11"/>
  <c r="T186" i="11"/>
  <c r="U186" i="11"/>
  <c r="V186" i="11"/>
  <c r="W186" i="11"/>
  <c r="X186" i="11"/>
  <c r="Y186" i="11"/>
  <c r="Z186" i="11"/>
  <c r="O185" i="11"/>
  <c r="P185" i="11"/>
  <c r="Q185" i="11"/>
  <c r="R185" i="11"/>
  <c r="S185" i="11"/>
  <c r="T185" i="11"/>
  <c r="U185" i="11"/>
  <c r="V185" i="11"/>
  <c r="W185" i="11"/>
  <c r="X185" i="11"/>
  <c r="Y185" i="11"/>
  <c r="Z185" i="11"/>
  <c r="O184" i="11"/>
  <c r="P184" i="11"/>
  <c r="Q184" i="11"/>
  <c r="R184" i="11"/>
  <c r="S184" i="11"/>
  <c r="T184" i="11"/>
  <c r="U184" i="11"/>
  <c r="V184" i="11"/>
  <c r="W184" i="11"/>
  <c r="X184" i="11"/>
  <c r="Y184" i="11"/>
  <c r="Z184" i="11"/>
  <c r="O183" i="11"/>
  <c r="P183" i="11"/>
  <c r="Q183" i="11"/>
  <c r="R183" i="11"/>
  <c r="S183" i="11"/>
  <c r="T183" i="11"/>
  <c r="U183" i="11"/>
  <c r="V183" i="11"/>
  <c r="W183" i="11"/>
  <c r="X183" i="11"/>
  <c r="Y183" i="11"/>
  <c r="Z183" i="11"/>
  <c r="Z182" i="11"/>
  <c r="Y182" i="11"/>
  <c r="X182" i="11"/>
  <c r="W182" i="11"/>
  <c r="V182" i="11"/>
  <c r="U182" i="11"/>
  <c r="T182" i="11"/>
  <c r="S182" i="11"/>
  <c r="R182" i="11"/>
  <c r="Q182" i="11"/>
  <c r="P182" i="11"/>
  <c r="O182" i="11"/>
  <c r="O181" i="11"/>
  <c r="P181" i="11"/>
  <c r="Q181" i="11"/>
  <c r="R181" i="11"/>
  <c r="S181" i="11"/>
  <c r="T181" i="11"/>
  <c r="U181" i="11"/>
  <c r="V181" i="11"/>
  <c r="W181" i="11"/>
  <c r="X181" i="11"/>
  <c r="Y181" i="11"/>
  <c r="Z181" i="11"/>
  <c r="O180" i="11"/>
  <c r="P180" i="11"/>
  <c r="Q180" i="11"/>
  <c r="R180" i="11"/>
  <c r="S180" i="11"/>
  <c r="T180" i="11"/>
  <c r="U180" i="11"/>
  <c r="V180" i="11"/>
  <c r="W180" i="11"/>
  <c r="X180" i="11"/>
  <c r="Y180" i="11"/>
  <c r="Z180" i="11"/>
  <c r="O179" i="11"/>
  <c r="P179" i="11"/>
  <c r="Q179" i="11"/>
  <c r="R179" i="11"/>
  <c r="S179" i="11"/>
  <c r="T179" i="11"/>
  <c r="U179" i="11"/>
  <c r="V179" i="11"/>
  <c r="W179" i="11"/>
  <c r="X179" i="11"/>
  <c r="Y179" i="11"/>
  <c r="Z179" i="11"/>
  <c r="O178" i="11"/>
  <c r="P178" i="11"/>
  <c r="Q178" i="11"/>
  <c r="R178" i="11"/>
  <c r="S178" i="11"/>
  <c r="T178" i="11"/>
  <c r="U178" i="11"/>
  <c r="V178" i="11"/>
  <c r="W178" i="11"/>
  <c r="X178" i="11"/>
  <c r="Y178" i="11"/>
  <c r="Z178" i="11"/>
  <c r="W177" i="11"/>
  <c r="X177" i="11"/>
  <c r="Y177" i="11"/>
  <c r="Z177" i="11"/>
  <c r="V177" i="11"/>
  <c r="U177" i="11"/>
  <c r="T177" i="11"/>
  <c r="S177" i="11"/>
  <c r="R177" i="11"/>
  <c r="Q177" i="11"/>
  <c r="P177" i="11"/>
  <c r="O177" i="11"/>
  <c r="O176" i="11"/>
  <c r="P176" i="11"/>
  <c r="Q176" i="11"/>
  <c r="R176" i="11"/>
  <c r="S176" i="11"/>
  <c r="T176" i="11"/>
  <c r="U176" i="11"/>
  <c r="V176" i="11"/>
  <c r="W176" i="11"/>
  <c r="X176" i="11"/>
  <c r="Y176" i="11"/>
  <c r="Z176" i="11"/>
  <c r="Z175" i="11"/>
  <c r="Y175" i="11"/>
  <c r="X175" i="11"/>
  <c r="W175" i="11"/>
  <c r="V175" i="11"/>
  <c r="U175" i="11"/>
  <c r="T175" i="11"/>
  <c r="S175" i="11"/>
  <c r="R175" i="11"/>
  <c r="Q175" i="11"/>
  <c r="P175" i="11"/>
  <c r="O175" i="11"/>
  <c r="O174" i="11"/>
  <c r="P174" i="11"/>
  <c r="Q174" i="11"/>
  <c r="R174" i="11"/>
  <c r="S174" i="11"/>
  <c r="T174" i="11"/>
  <c r="U174" i="11"/>
  <c r="V174" i="11"/>
  <c r="W174" i="11"/>
  <c r="X174" i="11"/>
  <c r="Y174" i="11"/>
  <c r="Z174" i="11"/>
  <c r="O173" i="11"/>
  <c r="P173" i="11"/>
  <c r="Q173" i="11"/>
  <c r="R173" i="11"/>
  <c r="S173" i="11"/>
  <c r="T173" i="11"/>
  <c r="U173" i="11"/>
  <c r="V173" i="11"/>
  <c r="W173" i="11"/>
  <c r="X173" i="11"/>
  <c r="Y173" i="11"/>
  <c r="Z173" i="11"/>
  <c r="O172" i="11"/>
  <c r="P172" i="11"/>
  <c r="Q172" i="11"/>
  <c r="R172" i="11"/>
  <c r="S172" i="11"/>
  <c r="T172" i="11"/>
  <c r="U172" i="11"/>
  <c r="V172" i="11"/>
  <c r="W172" i="11"/>
  <c r="X172" i="11"/>
  <c r="Y172" i="11"/>
  <c r="Z172" i="11"/>
  <c r="Z171" i="11"/>
  <c r="Y171" i="11"/>
  <c r="X171" i="11"/>
  <c r="W171" i="11"/>
  <c r="V171" i="11"/>
  <c r="U171" i="11"/>
  <c r="T171" i="11"/>
  <c r="S171" i="11"/>
  <c r="R171" i="11"/>
  <c r="Q171" i="11"/>
  <c r="P171" i="11"/>
  <c r="O171" i="11"/>
  <c r="O170" i="11"/>
  <c r="P170" i="11"/>
  <c r="Q170" i="11"/>
  <c r="R170" i="11"/>
  <c r="S170" i="11"/>
  <c r="T170" i="11"/>
  <c r="U170" i="11"/>
  <c r="V170" i="11"/>
  <c r="W170" i="11"/>
  <c r="X170" i="11"/>
  <c r="Y170" i="11"/>
  <c r="Z170" i="11"/>
  <c r="O169" i="11"/>
  <c r="P169" i="11"/>
  <c r="Q169" i="11"/>
  <c r="R169" i="11"/>
  <c r="S169" i="11"/>
  <c r="T169" i="11"/>
  <c r="U169" i="11"/>
  <c r="V169" i="11"/>
  <c r="W169" i="11"/>
  <c r="X169" i="11"/>
  <c r="Y169" i="11"/>
  <c r="Z169" i="11"/>
  <c r="O168" i="11"/>
  <c r="P168" i="11"/>
  <c r="Q168" i="11"/>
  <c r="R168" i="11"/>
  <c r="S168" i="11"/>
  <c r="T168" i="11"/>
  <c r="U168" i="11"/>
  <c r="V168" i="11"/>
  <c r="W168" i="11"/>
  <c r="X168" i="11"/>
  <c r="Y168" i="11"/>
  <c r="Z168" i="11"/>
  <c r="O167" i="11"/>
  <c r="P167" i="11"/>
  <c r="Q167" i="11"/>
  <c r="R167" i="11"/>
  <c r="S167" i="11"/>
  <c r="T167" i="11"/>
  <c r="U167" i="11"/>
  <c r="V167" i="11"/>
  <c r="W167" i="11"/>
  <c r="X167" i="11"/>
  <c r="Y167" i="11"/>
  <c r="Z167" i="11"/>
  <c r="O166" i="11"/>
  <c r="P166" i="11"/>
  <c r="Q166" i="11"/>
  <c r="R166" i="11"/>
  <c r="S166" i="11"/>
  <c r="T166" i="11"/>
  <c r="U166" i="11"/>
  <c r="V166" i="11"/>
  <c r="W166" i="11"/>
  <c r="X166" i="11"/>
  <c r="Y166" i="11"/>
  <c r="Z166" i="11"/>
  <c r="O165" i="11"/>
  <c r="P165" i="11"/>
  <c r="Q165" i="11"/>
  <c r="R165" i="11"/>
  <c r="S165" i="11"/>
  <c r="T165" i="11"/>
  <c r="U165" i="11"/>
  <c r="V165" i="11"/>
  <c r="W165" i="11"/>
  <c r="X165" i="11"/>
  <c r="Y165" i="11"/>
  <c r="Z165" i="11"/>
  <c r="O164" i="11"/>
  <c r="P164" i="11"/>
  <c r="Q164" i="11"/>
  <c r="R164" i="11"/>
  <c r="S164" i="11"/>
  <c r="T164" i="11"/>
  <c r="U164" i="11"/>
  <c r="V164" i="11"/>
  <c r="W164" i="11"/>
  <c r="X164" i="11"/>
  <c r="Y164" i="11"/>
  <c r="Z164" i="11"/>
  <c r="Z163" i="11"/>
  <c r="Y163" i="11"/>
  <c r="X163" i="11"/>
  <c r="O163" i="11"/>
  <c r="P163" i="11"/>
  <c r="Q163" i="11"/>
  <c r="R163" i="11"/>
  <c r="S163" i="11"/>
  <c r="T163" i="11"/>
  <c r="U163" i="11"/>
  <c r="V163" i="11"/>
  <c r="W163" i="11"/>
  <c r="O162" i="11"/>
  <c r="P162" i="11"/>
  <c r="Q162" i="11"/>
  <c r="R162" i="11"/>
  <c r="S162" i="11"/>
  <c r="T162" i="11"/>
  <c r="U162" i="11"/>
  <c r="V162" i="11"/>
  <c r="W162" i="11"/>
  <c r="X162" i="11"/>
  <c r="Y162" i="11"/>
  <c r="Z162" i="11"/>
  <c r="O161" i="11"/>
  <c r="P161" i="11"/>
  <c r="Q161" i="11"/>
  <c r="R161" i="11"/>
  <c r="S161" i="11"/>
  <c r="T161" i="11"/>
  <c r="U161" i="11"/>
  <c r="V161" i="11"/>
  <c r="W161" i="11"/>
  <c r="X161" i="11"/>
  <c r="Y161" i="11"/>
  <c r="Z161" i="11"/>
  <c r="O160" i="11"/>
  <c r="P160" i="11"/>
  <c r="Q160" i="11"/>
  <c r="R160" i="11"/>
  <c r="S160" i="11"/>
  <c r="T160" i="11"/>
  <c r="U160" i="11"/>
  <c r="V160" i="11"/>
  <c r="W160" i="11"/>
  <c r="X160" i="11"/>
  <c r="Y160" i="11"/>
  <c r="Z160" i="11"/>
  <c r="O159" i="11"/>
  <c r="P159" i="11"/>
  <c r="Q159" i="11"/>
  <c r="R159" i="11"/>
  <c r="S159" i="11"/>
  <c r="T159" i="11"/>
  <c r="U159" i="11"/>
  <c r="V159" i="11"/>
  <c r="W159" i="11"/>
  <c r="X159" i="11"/>
  <c r="Y159" i="11"/>
  <c r="Z159" i="11"/>
  <c r="O158" i="11"/>
  <c r="P158" i="11"/>
  <c r="Q158" i="11"/>
  <c r="R158" i="11"/>
  <c r="S158" i="11"/>
  <c r="T158" i="11"/>
  <c r="U158" i="11"/>
  <c r="V158" i="11"/>
  <c r="W158" i="11"/>
  <c r="X158" i="11"/>
  <c r="Y158" i="11"/>
  <c r="Z158" i="11"/>
  <c r="O157" i="11"/>
  <c r="P157" i="11"/>
  <c r="Q157" i="11"/>
  <c r="R157" i="11"/>
  <c r="S157" i="11"/>
  <c r="T157" i="11"/>
  <c r="U157" i="11"/>
  <c r="V157" i="11"/>
  <c r="W157" i="11"/>
  <c r="X157" i="11"/>
  <c r="Y157" i="11"/>
  <c r="Z157" i="11"/>
  <c r="O156" i="11"/>
  <c r="P156" i="11"/>
  <c r="Q156" i="11"/>
  <c r="R156" i="11"/>
  <c r="S156" i="11"/>
  <c r="T156" i="11"/>
  <c r="U156" i="11"/>
  <c r="V156" i="11"/>
  <c r="W156" i="11"/>
  <c r="X156" i="11"/>
  <c r="Y156" i="11"/>
  <c r="Z156" i="11"/>
  <c r="O155" i="11"/>
  <c r="P155" i="11"/>
  <c r="Q155" i="11"/>
  <c r="R155" i="11"/>
  <c r="S155" i="11"/>
  <c r="T155" i="11"/>
  <c r="U155" i="11"/>
  <c r="V155" i="11"/>
  <c r="W155" i="11"/>
  <c r="X155" i="11"/>
  <c r="Y155" i="11"/>
  <c r="Z155" i="11"/>
  <c r="O154" i="11"/>
  <c r="P154" i="11"/>
  <c r="Q154" i="11"/>
  <c r="R154" i="11"/>
  <c r="S154" i="11"/>
  <c r="T154" i="11"/>
  <c r="U154" i="11"/>
  <c r="V154" i="11"/>
  <c r="W154" i="11"/>
  <c r="X154" i="11"/>
  <c r="Y154" i="11"/>
  <c r="Z154" i="11"/>
  <c r="O153" i="11"/>
  <c r="P153" i="11"/>
  <c r="Q153" i="11"/>
  <c r="R153" i="11"/>
  <c r="S153" i="11"/>
  <c r="T153" i="11"/>
  <c r="U153" i="11"/>
  <c r="V153" i="11"/>
  <c r="W153" i="11"/>
  <c r="X153" i="11"/>
  <c r="Y153" i="11"/>
  <c r="Z153" i="11"/>
  <c r="O152" i="11"/>
  <c r="P152" i="11"/>
  <c r="Q152" i="11"/>
  <c r="R152" i="11"/>
  <c r="S152" i="11"/>
  <c r="T152" i="11"/>
  <c r="U152" i="11"/>
  <c r="V152" i="11"/>
  <c r="W152" i="11"/>
  <c r="X152" i="11"/>
  <c r="Y152" i="11"/>
  <c r="Z152" i="11"/>
  <c r="O151" i="11"/>
  <c r="P151" i="11"/>
  <c r="Q151" i="11"/>
  <c r="R151" i="11"/>
  <c r="S151" i="11"/>
  <c r="T151" i="11"/>
  <c r="U151" i="11"/>
  <c r="V151" i="11"/>
  <c r="W151" i="11"/>
  <c r="X151" i="11"/>
  <c r="Y151" i="11"/>
  <c r="Z151" i="11"/>
  <c r="O150" i="11"/>
  <c r="P150" i="11"/>
  <c r="Q150" i="11"/>
  <c r="R150" i="11"/>
  <c r="S150" i="11"/>
  <c r="T150" i="11"/>
  <c r="U150" i="11"/>
  <c r="V150" i="11"/>
  <c r="W150" i="11"/>
  <c r="X150" i="11"/>
  <c r="Y150" i="11"/>
  <c r="Z150" i="11"/>
  <c r="O149" i="11"/>
  <c r="P149" i="11"/>
  <c r="Q149" i="11"/>
  <c r="R149" i="11"/>
  <c r="S149" i="11"/>
  <c r="T149" i="11"/>
  <c r="U149" i="11"/>
  <c r="V149" i="11"/>
  <c r="W149" i="11"/>
  <c r="X149" i="11"/>
  <c r="Y149" i="11"/>
  <c r="Z149" i="11"/>
  <c r="O148" i="11"/>
  <c r="P148" i="11"/>
  <c r="Q148" i="11"/>
  <c r="R148" i="11"/>
  <c r="S148" i="11"/>
  <c r="T148" i="11"/>
  <c r="U148" i="11"/>
  <c r="V148" i="11"/>
  <c r="W148" i="11"/>
  <c r="X148" i="11"/>
  <c r="Y148" i="11"/>
  <c r="Z148" i="11"/>
  <c r="O147" i="11"/>
  <c r="P147" i="11"/>
  <c r="Q147" i="11"/>
  <c r="R147" i="11"/>
  <c r="S147" i="11"/>
  <c r="T147" i="11"/>
  <c r="U147" i="11"/>
  <c r="V147" i="11"/>
  <c r="W147" i="11"/>
  <c r="X147" i="11"/>
  <c r="Y147" i="11"/>
  <c r="Z147" i="11"/>
  <c r="O146" i="11"/>
  <c r="P146" i="11"/>
  <c r="Q146" i="11"/>
  <c r="R146" i="11"/>
  <c r="S146" i="11"/>
  <c r="T146" i="11"/>
  <c r="U146" i="11"/>
  <c r="V146" i="11"/>
  <c r="W146" i="11"/>
  <c r="X146" i="11"/>
  <c r="Y146" i="11"/>
  <c r="Z146" i="11"/>
  <c r="Z145" i="11"/>
  <c r="Y145" i="11"/>
  <c r="X145" i="11"/>
  <c r="W145" i="11"/>
  <c r="V145" i="11"/>
  <c r="U145" i="11"/>
  <c r="T145" i="11"/>
  <c r="S145" i="11"/>
  <c r="R145" i="11"/>
  <c r="Q145" i="11"/>
  <c r="P145" i="11"/>
  <c r="O145" i="11"/>
  <c r="O144" i="11"/>
  <c r="P144" i="11"/>
  <c r="Q144" i="11"/>
  <c r="R144" i="11"/>
  <c r="S144" i="11"/>
  <c r="T144" i="11"/>
  <c r="U144" i="11"/>
  <c r="V144" i="11"/>
  <c r="W144" i="11"/>
  <c r="X144" i="11"/>
  <c r="Y144" i="11"/>
  <c r="Z144" i="11"/>
  <c r="O143" i="11"/>
  <c r="P143" i="11"/>
  <c r="Q143" i="11"/>
  <c r="R143" i="11"/>
  <c r="S143" i="11"/>
  <c r="T143" i="11"/>
  <c r="U143" i="11"/>
  <c r="V143" i="11"/>
  <c r="W143" i="11"/>
  <c r="X143" i="11"/>
  <c r="Y143" i="11"/>
  <c r="Z143" i="11"/>
  <c r="O142" i="11"/>
  <c r="P142" i="11"/>
  <c r="Q142" i="11"/>
  <c r="R142" i="11"/>
  <c r="S142" i="11"/>
  <c r="T142" i="11"/>
  <c r="U142" i="11"/>
  <c r="V142" i="11"/>
  <c r="W142" i="11"/>
  <c r="X142" i="11"/>
  <c r="Y142" i="11"/>
  <c r="Z142" i="11"/>
  <c r="O141" i="11"/>
  <c r="P141" i="11"/>
  <c r="Q141" i="11"/>
  <c r="R141" i="11"/>
  <c r="S141" i="11"/>
  <c r="T141" i="11"/>
  <c r="U141" i="11"/>
  <c r="V141" i="11"/>
  <c r="W141" i="11"/>
  <c r="X141" i="11"/>
  <c r="Y141" i="11"/>
  <c r="Z141" i="11"/>
  <c r="Z140" i="11"/>
  <c r="Y140" i="11"/>
  <c r="X140" i="11"/>
  <c r="W140" i="11"/>
  <c r="V140" i="11"/>
  <c r="U140" i="11"/>
  <c r="T140" i="11"/>
  <c r="S140" i="11"/>
  <c r="R140" i="11"/>
  <c r="Q140" i="11"/>
  <c r="P140" i="11"/>
  <c r="O140" i="11"/>
  <c r="O139" i="11"/>
  <c r="P139" i="11"/>
  <c r="Q139" i="11"/>
  <c r="R139" i="11"/>
  <c r="S139" i="11"/>
  <c r="T139" i="11"/>
  <c r="U139" i="11"/>
  <c r="V139" i="11"/>
  <c r="W139" i="11"/>
  <c r="X139" i="11"/>
  <c r="Y139" i="11"/>
  <c r="Z139" i="11"/>
  <c r="O138" i="11"/>
  <c r="P138" i="11"/>
  <c r="Q138" i="11"/>
  <c r="R138" i="11"/>
  <c r="S138" i="11"/>
  <c r="T138" i="11"/>
  <c r="U138" i="11"/>
  <c r="V138" i="11"/>
  <c r="W138" i="11"/>
  <c r="X138" i="11"/>
  <c r="Y138" i="11"/>
  <c r="Z138" i="11"/>
  <c r="O137" i="11"/>
  <c r="P137" i="11"/>
  <c r="Q137" i="11"/>
  <c r="R137" i="11"/>
  <c r="S137" i="11"/>
  <c r="T137" i="11"/>
  <c r="U137" i="11"/>
  <c r="V137" i="11"/>
  <c r="W137" i="11"/>
  <c r="X137" i="11"/>
  <c r="Y137" i="11"/>
  <c r="Z137" i="11"/>
  <c r="Z136" i="11"/>
  <c r="Y136" i="11"/>
  <c r="X136" i="11"/>
  <c r="W136" i="11"/>
  <c r="V136" i="11"/>
  <c r="U136" i="11"/>
  <c r="T136" i="11"/>
  <c r="O136" i="11"/>
  <c r="P136" i="11"/>
  <c r="Q136" i="11"/>
  <c r="R136" i="11"/>
  <c r="S136" i="11"/>
  <c r="O135" i="11"/>
  <c r="P135" i="11"/>
  <c r="Q135" i="11"/>
  <c r="R135" i="11"/>
  <c r="S135" i="11"/>
  <c r="T135" i="11"/>
  <c r="U135" i="11"/>
  <c r="V135" i="11"/>
  <c r="W135" i="11"/>
  <c r="X135" i="11"/>
  <c r="Y135" i="11"/>
  <c r="Z135" i="11"/>
  <c r="O134" i="11"/>
  <c r="P134" i="11"/>
  <c r="Q134" i="11"/>
  <c r="R134" i="11"/>
  <c r="S134" i="11"/>
  <c r="T134" i="11"/>
  <c r="U134" i="11"/>
  <c r="V134" i="11"/>
  <c r="W134" i="11"/>
  <c r="X134" i="11"/>
  <c r="Y134" i="11"/>
  <c r="Z134" i="11"/>
  <c r="O133" i="11"/>
  <c r="P133" i="11"/>
  <c r="Q133" i="11"/>
  <c r="R133" i="11"/>
  <c r="S133" i="11"/>
  <c r="T133" i="11"/>
  <c r="U133" i="11"/>
  <c r="V133" i="11"/>
  <c r="W133" i="11"/>
  <c r="X133" i="11"/>
  <c r="Y133" i="11"/>
  <c r="Z133" i="11"/>
  <c r="O132" i="11"/>
  <c r="P132" i="11"/>
  <c r="Q132" i="11"/>
  <c r="R132" i="11"/>
  <c r="S132" i="11"/>
  <c r="T132" i="11"/>
  <c r="U132" i="11"/>
  <c r="V132" i="11"/>
  <c r="W132" i="11"/>
  <c r="X132" i="11"/>
  <c r="Y132" i="11"/>
  <c r="Z132" i="11"/>
  <c r="Z131" i="11"/>
  <c r="Y131" i="11"/>
  <c r="X131" i="11"/>
  <c r="O131" i="11"/>
  <c r="P131" i="11"/>
  <c r="Q131" i="11"/>
  <c r="R131" i="11"/>
  <c r="S131" i="11"/>
  <c r="T131" i="11"/>
  <c r="U131" i="11"/>
  <c r="V131" i="11"/>
  <c r="W131" i="11"/>
  <c r="O130" i="11"/>
  <c r="P130" i="11"/>
  <c r="Q130" i="11"/>
  <c r="R130" i="11"/>
  <c r="S130" i="11"/>
  <c r="T130" i="11"/>
  <c r="U130" i="11"/>
  <c r="V130" i="11"/>
  <c r="W130" i="11"/>
  <c r="X130" i="11"/>
  <c r="Y130" i="11"/>
  <c r="Z130" i="11"/>
  <c r="O129" i="11"/>
  <c r="P129" i="11"/>
  <c r="Q129" i="11"/>
  <c r="R129" i="11"/>
  <c r="S129" i="11"/>
  <c r="T129" i="11"/>
  <c r="U129" i="11"/>
  <c r="V129" i="11"/>
  <c r="W129" i="11"/>
  <c r="X129" i="11"/>
  <c r="Y129" i="11"/>
  <c r="Z129" i="11"/>
  <c r="O128" i="11"/>
  <c r="P128" i="11"/>
  <c r="Q128" i="11"/>
  <c r="R128" i="11"/>
  <c r="S128" i="11"/>
  <c r="T128" i="11"/>
  <c r="U128" i="11"/>
  <c r="V128" i="11"/>
  <c r="W128" i="11"/>
  <c r="X128" i="11"/>
  <c r="Y128" i="11"/>
  <c r="Z128" i="11"/>
  <c r="O127" i="11"/>
  <c r="P127" i="11"/>
  <c r="Q127" i="11"/>
  <c r="R127" i="11"/>
  <c r="S127" i="11"/>
  <c r="T127" i="11"/>
  <c r="U127" i="11"/>
  <c r="V127" i="11"/>
  <c r="W127" i="11"/>
  <c r="X127" i="11"/>
  <c r="Y127" i="11"/>
  <c r="Z127" i="11"/>
  <c r="O126" i="11"/>
  <c r="P126" i="11"/>
  <c r="Q126" i="11"/>
  <c r="R126" i="11"/>
  <c r="S126" i="11"/>
  <c r="T126" i="11"/>
  <c r="U126" i="11"/>
  <c r="V126" i="11"/>
  <c r="W126" i="11"/>
  <c r="X126" i="11"/>
  <c r="Y126" i="11"/>
  <c r="Z126" i="11"/>
  <c r="O125" i="11"/>
  <c r="P125" i="11"/>
  <c r="Q125" i="11"/>
  <c r="R125" i="11"/>
  <c r="S125" i="11"/>
  <c r="T125" i="11"/>
  <c r="U125" i="11"/>
  <c r="V125" i="11"/>
  <c r="W125" i="11"/>
  <c r="X125" i="11"/>
  <c r="Y125" i="11"/>
  <c r="Z125" i="11"/>
  <c r="O124" i="11"/>
  <c r="P124" i="11"/>
  <c r="Q124" i="11"/>
  <c r="R124" i="11"/>
  <c r="S124" i="11"/>
  <c r="T124" i="11"/>
  <c r="U124" i="11"/>
  <c r="V124" i="11"/>
  <c r="W124" i="11"/>
  <c r="X124" i="11"/>
  <c r="Y124" i="11"/>
  <c r="Z124" i="11"/>
  <c r="O123" i="11"/>
  <c r="P123" i="11"/>
  <c r="Q123" i="11"/>
  <c r="R123" i="11"/>
  <c r="S123" i="11"/>
  <c r="T123" i="11"/>
  <c r="U123" i="11"/>
  <c r="V123" i="11"/>
  <c r="W123" i="11"/>
  <c r="X123" i="11"/>
  <c r="Y123" i="11"/>
  <c r="Z123" i="11"/>
  <c r="P122" i="11"/>
  <c r="Q122" i="11"/>
  <c r="R122" i="11"/>
  <c r="S122" i="11"/>
  <c r="T122" i="11"/>
  <c r="U122" i="11"/>
  <c r="V122" i="11"/>
  <c r="W122" i="11"/>
  <c r="X122" i="11"/>
  <c r="Y122" i="11"/>
  <c r="Z122" i="11"/>
  <c r="O122" i="11"/>
  <c r="O121" i="11"/>
  <c r="P121" i="11"/>
  <c r="Q121" i="11"/>
  <c r="R121" i="11"/>
  <c r="S121" i="11"/>
  <c r="T121" i="11"/>
  <c r="U121" i="11"/>
  <c r="V121" i="11"/>
  <c r="W121" i="11"/>
  <c r="X121" i="11"/>
  <c r="Y121" i="11"/>
  <c r="Z121" i="11"/>
  <c r="O120" i="11"/>
  <c r="P120" i="11"/>
  <c r="Q120" i="11"/>
  <c r="R120" i="11"/>
  <c r="S120" i="11"/>
  <c r="T120" i="11"/>
  <c r="U120" i="11"/>
  <c r="V120" i="11"/>
  <c r="W120" i="11"/>
  <c r="X120" i="11"/>
  <c r="Y120" i="11"/>
  <c r="Z120" i="11"/>
  <c r="O119" i="11"/>
  <c r="P119" i="11"/>
  <c r="Q119" i="11"/>
  <c r="R119" i="11"/>
  <c r="S119" i="11"/>
  <c r="T119" i="11"/>
  <c r="U119" i="11"/>
  <c r="V119" i="11"/>
  <c r="W119" i="11"/>
  <c r="X119" i="11"/>
  <c r="Y119" i="11"/>
  <c r="Z119" i="11"/>
  <c r="O118" i="11"/>
  <c r="P118" i="11"/>
  <c r="Q118" i="11"/>
  <c r="R118" i="11"/>
  <c r="S118" i="11"/>
  <c r="T118" i="11"/>
  <c r="U118" i="11"/>
  <c r="V118" i="11"/>
  <c r="W118" i="11"/>
  <c r="X118" i="11"/>
  <c r="Y118" i="11"/>
  <c r="Z118" i="11"/>
  <c r="O117" i="11"/>
  <c r="P117" i="11"/>
  <c r="Q117" i="11"/>
  <c r="R117" i="11"/>
  <c r="S117" i="11"/>
  <c r="T117" i="11"/>
  <c r="U117" i="11"/>
  <c r="V117" i="11"/>
  <c r="W117" i="11"/>
  <c r="X117" i="11"/>
  <c r="Y117" i="11"/>
  <c r="Z117" i="11"/>
  <c r="O116" i="11"/>
  <c r="P116" i="11"/>
  <c r="Q116" i="11"/>
  <c r="R116" i="11"/>
  <c r="S116" i="11"/>
  <c r="T116" i="11"/>
  <c r="U116" i="11"/>
  <c r="V116" i="11"/>
  <c r="W116" i="11"/>
  <c r="X116" i="11"/>
  <c r="Y116" i="11"/>
  <c r="Z116" i="11"/>
  <c r="O115" i="11"/>
  <c r="P115" i="11"/>
  <c r="Q115" i="11"/>
  <c r="R115" i="11"/>
  <c r="S115" i="11"/>
  <c r="T115" i="11"/>
  <c r="U115" i="11"/>
  <c r="V115" i="11"/>
  <c r="W115" i="11"/>
  <c r="X115" i="11"/>
  <c r="Y115" i="11"/>
  <c r="Z115" i="11"/>
  <c r="Z114" i="11"/>
  <c r="Y114" i="11"/>
  <c r="O114" i="11"/>
  <c r="P114" i="11"/>
  <c r="Q114" i="11"/>
  <c r="R114" i="11"/>
  <c r="S114" i="11"/>
  <c r="T114" i="11"/>
  <c r="U114" i="11"/>
  <c r="V114" i="11"/>
  <c r="W114" i="11"/>
  <c r="X114" i="11"/>
  <c r="O113" i="11"/>
  <c r="P113" i="11"/>
  <c r="Q113" i="11"/>
  <c r="R113" i="11"/>
  <c r="S113" i="11"/>
  <c r="T113" i="11"/>
  <c r="U113" i="11"/>
  <c r="V113" i="11"/>
  <c r="W113" i="11"/>
  <c r="X113" i="11"/>
  <c r="Y113" i="11"/>
  <c r="Z113" i="11"/>
  <c r="O112" i="11"/>
  <c r="P112" i="11"/>
  <c r="Q112" i="11"/>
  <c r="R112" i="11"/>
  <c r="S112" i="11"/>
  <c r="T112" i="11"/>
  <c r="U112" i="11"/>
  <c r="V112" i="11"/>
  <c r="W112" i="11"/>
  <c r="X112" i="11"/>
  <c r="Y112" i="11"/>
  <c r="Z112" i="11"/>
  <c r="O111" i="11"/>
  <c r="P111" i="11"/>
  <c r="Q111" i="11"/>
  <c r="R111" i="11"/>
  <c r="S111" i="11"/>
  <c r="T111" i="11"/>
  <c r="U111" i="11"/>
  <c r="V111" i="11"/>
  <c r="W111" i="11"/>
  <c r="X111" i="11"/>
  <c r="Y111" i="11"/>
  <c r="Z111" i="11"/>
  <c r="O110" i="11"/>
  <c r="P110" i="11"/>
  <c r="Q110" i="11"/>
  <c r="R110" i="11"/>
  <c r="S110" i="11"/>
  <c r="T110" i="11"/>
  <c r="U110" i="11"/>
  <c r="V110" i="11"/>
  <c r="W110" i="11"/>
  <c r="X110" i="11"/>
  <c r="Y110" i="11"/>
  <c r="Z110" i="11"/>
  <c r="O109" i="11"/>
  <c r="P109" i="11"/>
  <c r="Q109" i="11"/>
  <c r="R109" i="11"/>
  <c r="S109" i="11"/>
  <c r="T109" i="11"/>
  <c r="U109" i="11"/>
  <c r="V109" i="11"/>
  <c r="W109" i="11"/>
  <c r="X109" i="11"/>
  <c r="Y109" i="11"/>
  <c r="Z109" i="11"/>
  <c r="O108" i="11"/>
  <c r="P108" i="11"/>
  <c r="Q108" i="11"/>
  <c r="R108" i="11"/>
  <c r="S108" i="11"/>
  <c r="T108" i="11"/>
  <c r="U108" i="11"/>
  <c r="V108" i="11"/>
  <c r="W108" i="11"/>
  <c r="X108" i="11"/>
  <c r="Y108" i="11"/>
  <c r="Z108" i="11"/>
  <c r="O107" i="11"/>
  <c r="P107" i="11"/>
  <c r="Q107" i="11"/>
  <c r="R107" i="11"/>
  <c r="S107" i="11"/>
  <c r="T107" i="11"/>
  <c r="U107" i="11"/>
  <c r="V107" i="11"/>
  <c r="W107" i="11"/>
  <c r="X107" i="11"/>
  <c r="Y107" i="11"/>
  <c r="Z107" i="11"/>
  <c r="O106" i="11"/>
  <c r="P106" i="11"/>
  <c r="Q106" i="11"/>
  <c r="R106" i="11"/>
  <c r="S106" i="11"/>
  <c r="T106" i="11"/>
  <c r="U106" i="11"/>
  <c r="V106" i="11"/>
  <c r="W106" i="11"/>
  <c r="X106" i="11"/>
  <c r="Y106" i="11"/>
  <c r="Z106" i="11"/>
  <c r="O105" i="11"/>
  <c r="P105" i="11"/>
  <c r="Q105" i="11"/>
  <c r="R105" i="11"/>
  <c r="S105" i="11"/>
  <c r="T105" i="11"/>
  <c r="U105" i="11"/>
  <c r="V105" i="11"/>
  <c r="W105" i="11"/>
  <c r="X105" i="11"/>
  <c r="Y105" i="11"/>
  <c r="Z105" i="11"/>
  <c r="O104" i="11"/>
  <c r="P104" i="11"/>
  <c r="Q104" i="11"/>
  <c r="R104" i="11"/>
  <c r="S104" i="11"/>
  <c r="T104" i="11"/>
  <c r="U104" i="11"/>
  <c r="V104" i="11"/>
  <c r="W104" i="11"/>
  <c r="X104" i="11"/>
  <c r="Y104" i="11"/>
  <c r="Z104" i="11"/>
  <c r="Z103" i="11"/>
  <c r="Y103" i="11"/>
  <c r="X103" i="11"/>
  <c r="W103" i="11"/>
  <c r="V103" i="11"/>
  <c r="U103" i="11"/>
  <c r="T103" i="11"/>
  <c r="S103" i="11"/>
  <c r="R103" i="11"/>
  <c r="Q103" i="11"/>
  <c r="P103" i="11"/>
  <c r="O103" i="11"/>
  <c r="O102" i="11"/>
  <c r="P102" i="11"/>
  <c r="Q102" i="11"/>
  <c r="R102" i="11"/>
  <c r="S102" i="11"/>
  <c r="T102" i="11"/>
  <c r="U102" i="11"/>
  <c r="V102" i="11"/>
  <c r="W102" i="11"/>
  <c r="X102" i="11"/>
  <c r="Y102" i="11"/>
  <c r="Z102" i="11"/>
  <c r="O101" i="11"/>
  <c r="P101" i="11"/>
  <c r="Q101" i="11"/>
  <c r="R101" i="11"/>
  <c r="S101" i="11"/>
  <c r="T101" i="11"/>
  <c r="U101" i="11"/>
  <c r="V101" i="11"/>
  <c r="W101" i="11"/>
  <c r="X101" i="11"/>
  <c r="Y101" i="11"/>
  <c r="Z101" i="11"/>
  <c r="O100" i="11"/>
  <c r="P100" i="11"/>
  <c r="Q100" i="11"/>
  <c r="R100" i="11"/>
  <c r="S100" i="11"/>
  <c r="T100" i="11"/>
  <c r="U100" i="11"/>
  <c r="V100" i="11"/>
  <c r="W100" i="11"/>
  <c r="X100" i="11"/>
  <c r="Y100" i="11"/>
  <c r="Z100" i="11"/>
  <c r="O99" i="11"/>
  <c r="P99" i="11"/>
  <c r="Q99" i="11"/>
  <c r="R99" i="11"/>
  <c r="S99" i="11"/>
  <c r="T99" i="11"/>
  <c r="U99" i="11"/>
  <c r="V99" i="11"/>
  <c r="W99" i="11"/>
  <c r="X99" i="11"/>
  <c r="Y99" i="11"/>
  <c r="Z99" i="11"/>
  <c r="O98" i="11"/>
  <c r="P98" i="11"/>
  <c r="Q98" i="11"/>
  <c r="R98" i="11"/>
  <c r="S98" i="11"/>
  <c r="T98" i="11"/>
  <c r="U98" i="11"/>
  <c r="V98" i="11"/>
  <c r="W98" i="11"/>
  <c r="X98" i="11"/>
  <c r="Y98" i="11"/>
  <c r="Z98" i="11"/>
  <c r="U97" i="11"/>
  <c r="V97" i="11"/>
  <c r="W97" i="11"/>
  <c r="X97" i="11"/>
  <c r="Y97" i="11"/>
  <c r="Z97" i="11"/>
  <c r="T97" i="11"/>
  <c r="S97" i="11"/>
  <c r="R97" i="11"/>
  <c r="Q97" i="11"/>
  <c r="O97" i="11"/>
  <c r="P97" i="11"/>
  <c r="O96" i="11"/>
  <c r="P96" i="11"/>
  <c r="Q96" i="11"/>
  <c r="R96" i="11"/>
  <c r="S96" i="11"/>
  <c r="T96" i="11"/>
  <c r="U96" i="11"/>
  <c r="V96" i="11"/>
  <c r="W96" i="11"/>
  <c r="X96" i="11"/>
  <c r="Y96" i="11"/>
  <c r="Z96" i="11"/>
  <c r="O95" i="11"/>
  <c r="P95" i="11"/>
  <c r="Q95" i="11"/>
  <c r="R95" i="11"/>
  <c r="S95" i="11"/>
  <c r="T95" i="11"/>
  <c r="U95" i="11"/>
  <c r="V95" i="11"/>
  <c r="W95" i="11"/>
  <c r="X95" i="11"/>
  <c r="Y95" i="11"/>
  <c r="Z95" i="11"/>
  <c r="Z94" i="11"/>
  <c r="Y94" i="11"/>
  <c r="X94" i="11"/>
  <c r="W94" i="11"/>
  <c r="O94" i="11"/>
  <c r="P94" i="11"/>
  <c r="Q94" i="11"/>
  <c r="R94" i="11"/>
  <c r="S94" i="11"/>
  <c r="T94" i="11"/>
  <c r="U94" i="11"/>
  <c r="V94" i="11"/>
  <c r="O93" i="11"/>
  <c r="P93" i="11"/>
  <c r="Q93" i="11"/>
  <c r="R93" i="11"/>
  <c r="S93" i="11"/>
  <c r="T93" i="11"/>
  <c r="U93" i="11"/>
  <c r="V93" i="11"/>
  <c r="W93" i="11"/>
  <c r="X93" i="11"/>
  <c r="Y93" i="11"/>
  <c r="Z93" i="11"/>
  <c r="O92" i="11"/>
  <c r="P92" i="11"/>
  <c r="Q92" i="11"/>
  <c r="R92" i="11"/>
  <c r="S92" i="11"/>
  <c r="T92" i="11"/>
  <c r="U92" i="11"/>
  <c r="V92" i="11"/>
  <c r="W92" i="11"/>
  <c r="X92" i="11"/>
  <c r="Y92" i="11"/>
  <c r="Z92" i="11"/>
  <c r="O91" i="11"/>
  <c r="P91" i="11"/>
  <c r="Q91" i="11"/>
  <c r="R91" i="11"/>
  <c r="S91" i="11"/>
  <c r="T91" i="11"/>
  <c r="U91" i="11"/>
  <c r="V91" i="11"/>
  <c r="W91" i="11"/>
  <c r="X91" i="11"/>
  <c r="Y91" i="11"/>
  <c r="Z91" i="11"/>
  <c r="O90" i="11"/>
  <c r="P90" i="11"/>
  <c r="Q90" i="11"/>
  <c r="R90" i="11"/>
  <c r="S90" i="11"/>
  <c r="T90" i="11"/>
  <c r="U90" i="11"/>
  <c r="V90" i="11"/>
  <c r="W90" i="11"/>
  <c r="X90" i="11"/>
  <c r="Y90" i="11"/>
  <c r="Z90" i="11"/>
  <c r="O89" i="11"/>
  <c r="P89" i="11"/>
  <c r="Q89" i="11"/>
  <c r="R89" i="11"/>
  <c r="S89" i="11"/>
  <c r="T89" i="11"/>
  <c r="U89" i="11"/>
  <c r="V89" i="11"/>
  <c r="W89" i="11"/>
  <c r="X89" i="11"/>
  <c r="Y89" i="11"/>
  <c r="Z89" i="11"/>
  <c r="O88" i="11"/>
  <c r="P88" i="11"/>
  <c r="Q88" i="11"/>
  <c r="R88" i="11"/>
  <c r="S88" i="11"/>
  <c r="T88" i="11"/>
  <c r="U88" i="11"/>
  <c r="V88" i="11"/>
  <c r="W88" i="11"/>
  <c r="X88" i="11"/>
  <c r="Y88" i="11"/>
  <c r="Z88" i="11"/>
  <c r="O87" i="11"/>
  <c r="P87" i="11"/>
  <c r="Q87" i="11"/>
  <c r="R87" i="11"/>
  <c r="S87" i="11"/>
  <c r="T87" i="11"/>
  <c r="U87" i="11"/>
  <c r="V87" i="11"/>
  <c r="W87" i="11"/>
  <c r="X87" i="11"/>
  <c r="Y87" i="11"/>
  <c r="Z87" i="11"/>
  <c r="O86" i="11"/>
  <c r="P86" i="11"/>
  <c r="Q86" i="11"/>
  <c r="R86" i="11"/>
  <c r="S86" i="11"/>
  <c r="T86" i="11"/>
  <c r="U86" i="11"/>
  <c r="V86" i="11"/>
  <c r="W86" i="11"/>
  <c r="X86" i="11"/>
  <c r="Y86" i="11"/>
  <c r="Z86" i="11"/>
  <c r="O85" i="11"/>
  <c r="P85" i="11"/>
  <c r="Q85" i="11"/>
  <c r="R85" i="11"/>
  <c r="S85" i="11"/>
  <c r="T85" i="11"/>
  <c r="U85" i="11"/>
  <c r="V85" i="11"/>
  <c r="W85" i="11"/>
  <c r="X85" i="11"/>
  <c r="Y85" i="11"/>
  <c r="Z85" i="11"/>
  <c r="O84" i="11"/>
  <c r="P84" i="11"/>
  <c r="Q84" i="11"/>
  <c r="R84" i="11"/>
  <c r="S84" i="11"/>
  <c r="T84" i="11"/>
  <c r="U84" i="11"/>
  <c r="V84" i="11"/>
  <c r="W84" i="11"/>
  <c r="X84" i="11"/>
  <c r="Y84" i="11"/>
  <c r="Z84" i="11"/>
  <c r="O83" i="11"/>
  <c r="P83" i="11"/>
  <c r="Q83" i="11"/>
  <c r="R83" i="11"/>
  <c r="S83" i="11"/>
  <c r="T83" i="11"/>
  <c r="U83" i="11"/>
  <c r="V83" i="11"/>
  <c r="W83" i="11"/>
  <c r="X83" i="11"/>
  <c r="Y83" i="11"/>
  <c r="Z83" i="11"/>
  <c r="O82" i="11"/>
  <c r="P82" i="11"/>
  <c r="Q82" i="11"/>
  <c r="R82" i="11"/>
  <c r="S82" i="11"/>
  <c r="T82" i="11"/>
  <c r="U82" i="11"/>
  <c r="V82" i="11"/>
  <c r="W82" i="11"/>
  <c r="X82" i="11"/>
  <c r="Y82" i="11"/>
  <c r="Z82" i="11"/>
  <c r="O81" i="11"/>
  <c r="P81" i="11"/>
  <c r="Q81" i="11"/>
  <c r="R81" i="11"/>
  <c r="S81" i="11"/>
  <c r="T81" i="11"/>
  <c r="U81" i="11"/>
  <c r="V81" i="11"/>
  <c r="W81" i="11"/>
  <c r="X81" i="11"/>
  <c r="Y81" i="11"/>
  <c r="Z81" i="11"/>
  <c r="O80" i="11"/>
  <c r="P80" i="11"/>
  <c r="Q80" i="11"/>
  <c r="R80" i="11"/>
  <c r="S80" i="11"/>
  <c r="T80" i="11"/>
  <c r="U80" i="11"/>
  <c r="V80" i="11"/>
  <c r="W80" i="11"/>
  <c r="X80" i="11"/>
  <c r="Y80" i="11"/>
  <c r="Z80" i="11"/>
  <c r="Z79" i="11"/>
  <c r="Y79" i="11"/>
  <c r="X79" i="11"/>
  <c r="W79" i="11"/>
  <c r="V79" i="11"/>
  <c r="U79" i="11"/>
  <c r="T79" i="11"/>
  <c r="S79" i="11"/>
  <c r="R79" i="11"/>
  <c r="Q79" i="11"/>
  <c r="P79" i="11"/>
  <c r="O79" i="11"/>
  <c r="O78" i="11"/>
  <c r="P78" i="11"/>
  <c r="Q78" i="11"/>
  <c r="R78" i="11"/>
  <c r="S78" i="11"/>
  <c r="T78" i="11"/>
  <c r="U78" i="11"/>
  <c r="V78" i="11"/>
  <c r="W78" i="11"/>
  <c r="X78" i="11"/>
  <c r="Y78" i="11"/>
  <c r="Z78" i="11"/>
  <c r="Z77" i="11"/>
  <c r="Y77" i="11"/>
  <c r="O77" i="11"/>
  <c r="P77" i="11"/>
  <c r="Q77" i="11"/>
  <c r="R77" i="11"/>
  <c r="S77" i="11"/>
  <c r="T77" i="11"/>
  <c r="U77" i="11"/>
  <c r="V77" i="11"/>
  <c r="W77" i="11"/>
  <c r="X77" i="11"/>
  <c r="O76" i="11"/>
  <c r="P76" i="11"/>
  <c r="Q76" i="11"/>
  <c r="R76" i="11"/>
  <c r="S76" i="11"/>
  <c r="T76" i="11"/>
  <c r="U76" i="11"/>
  <c r="V76" i="11"/>
  <c r="W76" i="11"/>
  <c r="X76" i="11"/>
  <c r="Y76" i="11"/>
  <c r="Z76" i="11"/>
  <c r="O75" i="11"/>
  <c r="P75" i="11"/>
  <c r="Q75" i="11"/>
  <c r="R75" i="11"/>
  <c r="S75" i="11"/>
  <c r="T75" i="11"/>
  <c r="U75" i="11"/>
  <c r="V75" i="11"/>
  <c r="W75" i="11"/>
  <c r="X75" i="11"/>
  <c r="Y75" i="11"/>
  <c r="Z75" i="11"/>
  <c r="O74" i="11"/>
  <c r="P74" i="11"/>
  <c r="Q74" i="11"/>
  <c r="R74" i="11"/>
  <c r="S74" i="11"/>
  <c r="T74" i="11"/>
  <c r="U74" i="11"/>
  <c r="V74" i="11"/>
  <c r="W74" i="11"/>
  <c r="X74" i="11"/>
  <c r="Y74" i="11"/>
  <c r="Z74" i="11"/>
  <c r="O73" i="11"/>
  <c r="P73" i="11"/>
  <c r="Q73" i="11"/>
  <c r="R73" i="11"/>
  <c r="S73" i="11"/>
  <c r="T73" i="11"/>
  <c r="U73" i="11"/>
  <c r="V73" i="11"/>
  <c r="W73" i="11"/>
  <c r="X73" i="11"/>
  <c r="Y73" i="11"/>
  <c r="Z73" i="11"/>
  <c r="O72" i="11"/>
  <c r="P72" i="11"/>
  <c r="Q72" i="11"/>
  <c r="R72" i="11"/>
  <c r="S72" i="11"/>
  <c r="T72" i="11"/>
  <c r="U72" i="11"/>
  <c r="V72" i="11"/>
  <c r="W72" i="11"/>
  <c r="X72" i="11"/>
  <c r="Y72" i="11"/>
  <c r="Z72" i="11"/>
  <c r="O71" i="11"/>
  <c r="P71" i="11"/>
  <c r="Q71" i="11"/>
  <c r="R71" i="11"/>
  <c r="S71" i="11"/>
  <c r="T71" i="11"/>
  <c r="U71" i="11"/>
  <c r="V71" i="11"/>
  <c r="W71" i="11"/>
  <c r="X71" i="11"/>
  <c r="Y71" i="11"/>
  <c r="Z71" i="11"/>
  <c r="Z70" i="11"/>
  <c r="Y70" i="11"/>
  <c r="X70" i="11"/>
  <c r="W70" i="11"/>
  <c r="V70" i="11"/>
  <c r="U70" i="11"/>
  <c r="T70" i="11"/>
  <c r="S70" i="11"/>
  <c r="R70" i="11"/>
  <c r="Q70" i="11"/>
  <c r="P70" i="11"/>
  <c r="O70" i="11"/>
  <c r="O69" i="11"/>
  <c r="P69" i="11"/>
  <c r="Q69" i="11"/>
  <c r="R69" i="11"/>
  <c r="S69" i="11"/>
  <c r="T69" i="11"/>
  <c r="U69" i="11"/>
  <c r="V69" i="11"/>
  <c r="W69" i="11"/>
  <c r="X69" i="11"/>
  <c r="Y69" i="11"/>
  <c r="Z69" i="11"/>
  <c r="O68" i="11"/>
  <c r="P68" i="11"/>
  <c r="Q68" i="11"/>
  <c r="R68" i="11"/>
  <c r="S68" i="11"/>
  <c r="T68" i="11"/>
  <c r="U68" i="11"/>
  <c r="V68" i="11"/>
  <c r="W68" i="11"/>
  <c r="X68" i="11"/>
  <c r="Y68" i="11"/>
  <c r="Z68" i="11"/>
  <c r="O67" i="11"/>
  <c r="P67" i="11"/>
  <c r="Q67" i="11"/>
  <c r="R67" i="11"/>
  <c r="S67" i="11"/>
  <c r="T67" i="11"/>
  <c r="U67" i="11"/>
  <c r="V67" i="11"/>
  <c r="W67" i="11"/>
  <c r="X67" i="11"/>
  <c r="Y67" i="11"/>
  <c r="Z67" i="11"/>
  <c r="Z66" i="11"/>
  <c r="Y66" i="11"/>
  <c r="X66" i="11"/>
  <c r="W66" i="11"/>
  <c r="V66" i="11"/>
  <c r="U66" i="11"/>
  <c r="T66" i="11"/>
  <c r="S66" i="11"/>
  <c r="R66" i="11"/>
  <c r="Q66" i="11"/>
  <c r="P66" i="11"/>
  <c r="O66" i="11"/>
  <c r="O65" i="11"/>
  <c r="P65" i="11"/>
  <c r="Q65" i="11"/>
  <c r="R65" i="11"/>
  <c r="S65" i="11"/>
  <c r="T65" i="11"/>
  <c r="U65" i="11"/>
  <c r="V65" i="11"/>
  <c r="W65" i="11"/>
  <c r="X65" i="11"/>
  <c r="Y65" i="11"/>
  <c r="Z65" i="11"/>
  <c r="O64" i="11"/>
  <c r="P64" i="11"/>
  <c r="Q64" i="11"/>
  <c r="R64" i="11"/>
  <c r="S64" i="11"/>
  <c r="T64" i="11"/>
  <c r="U64" i="11"/>
  <c r="V64" i="11"/>
  <c r="W64" i="11"/>
  <c r="X64" i="11"/>
  <c r="Y64" i="11"/>
  <c r="Z64" i="11"/>
  <c r="O63" i="11"/>
  <c r="P63" i="11"/>
  <c r="Q63" i="11"/>
  <c r="R63" i="11"/>
  <c r="S63" i="11"/>
  <c r="T63" i="11"/>
  <c r="U63" i="11"/>
  <c r="V63" i="11"/>
  <c r="W63" i="11"/>
  <c r="X63" i="11"/>
  <c r="Y63" i="11"/>
  <c r="Z63" i="11"/>
  <c r="O62" i="11"/>
  <c r="P62" i="11"/>
  <c r="Q62" i="11"/>
  <c r="R62" i="11"/>
  <c r="S62" i="11"/>
  <c r="T62" i="11"/>
  <c r="U62" i="11"/>
  <c r="V62" i="11"/>
  <c r="W62" i="11"/>
  <c r="X62" i="11"/>
  <c r="Y62" i="11"/>
  <c r="Z62" i="11"/>
  <c r="O61" i="11"/>
  <c r="P61" i="11"/>
  <c r="Q61" i="11"/>
  <c r="R61" i="11"/>
  <c r="S61" i="11"/>
  <c r="T61" i="11"/>
  <c r="U61" i="11"/>
  <c r="V61" i="11"/>
  <c r="W61" i="11"/>
  <c r="X61" i="11"/>
  <c r="Y61" i="11"/>
  <c r="Z61" i="11"/>
  <c r="O60" i="11"/>
  <c r="P60" i="11"/>
  <c r="Q60" i="11"/>
  <c r="R60" i="11"/>
  <c r="S60" i="11"/>
  <c r="T60" i="11"/>
  <c r="U60" i="11"/>
  <c r="V60" i="11"/>
  <c r="W60" i="11"/>
  <c r="X60" i="11"/>
  <c r="Y60" i="11"/>
  <c r="Z60" i="11"/>
  <c r="O59" i="11"/>
  <c r="P59" i="11"/>
  <c r="Q59" i="11"/>
  <c r="R59" i="11"/>
  <c r="S59" i="11"/>
  <c r="T59" i="11"/>
  <c r="U59" i="11"/>
  <c r="V59" i="11"/>
  <c r="W59" i="11"/>
  <c r="X59" i="11"/>
  <c r="Y59" i="11"/>
  <c r="Z59" i="11"/>
  <c r="O58" i="11"/>
  <c r="P58" i="11"/>
  <c r="Q58" i="11"/>
  <c r="R58" i="11"/>
  <c r="S58" i="11"/>
  <c r="T58" i="11"/>
  <c r="U58" i="11"/>
  <c r="V58" i="11"/>
  <c r="W58" i="11"/>
  <c r="X58" i="11"/>
  <c r="Y58" i="11"/>
  <c r="Z58" i="11"/>
  <c r="O57" i="11"/>
  <c r="P57" i="11"/>
  <c r="Q57" i="11"/>
  <c r="R57" i="11"/>
  <c r="S57" i="11"/>
  <c r="T57" i="11"/>
  <c r="U57" i="11"/>
  <c r="V57" i="11"/>
  <c r="W57" i="11"/>
  <c r="X57" i="11"/>
  <c r="Y57" i="11"/>
  <c r="Z57" i="11"/>
  <c r="O56" i="11"/>
  <c r="P56" i="11"/>
  <c r="Q56" i="11"/>
  <c r="R56" i="11"/>
  <c r="S56" i="11"/>
  <c r="T56" i="11"/>
  <c r="U56" i="11"/>
  <c r="V56" i="11"/>
  <c r="W56" i="11"/>
  <c r="X56" i="11"/>
  <c r="Y56" i="11"/>
  <c r="Z56" i="11"/>
  <c r="O55" i="11"/>
  <c r="P55" i="11"/>
  <c r="Q55" i="11"/>
  <c r="R55" i="11"/>
  <c r="S55" i="11"/>
  <c r="T55" i="11"/>
  <c r="U55" i="11"/>
  <c r="V55" i="11"/>
  <c r="W55" i="11"/>
  <c r="X55" i="11"/>
  <c r="Y55" i="11"/>
  <c r="Z55" i="11"/>
  <c r="O54" i="11"/>
  <c r="P54" i="11"/>
  <c r="Q54" i="11"/>
  <c r="R54" i="11"/>
  <c r="S54" i="11"/>
  <c r="T54" i="11"/>
  <c r="U54" i="11"/>
  <c r="V54" i="11"/>
  <c r="W54" i="11"/>
  <c r="X54" i="11"/>
  <c r="Y54" i="11"/>
  <c r="Z54" i="11"/>
  <c r="O53" i="11"/>
  <c r="P53" i="11"/>
  <c r="Q53" i="11"/>
  <c r="R53" i="11"/>
  <c r="S53" i="11"/>
  <c r="T53" i="11"/>
  <c r="U53" i="11"/>
  <c r="V53" i="11"/>
  <c r="W53" i="11"/>
  <c r="X53" i="11"/>
  <c r="Y53" i="11"/>
  <c r="Z53" i="11"/>
  <c r="Z52" i="11"/>
  <c r="Y52" i="11"/>
  <c r="X52" i="11"/>
  <c r="W52" i="11"/>
  <c r="V52" i="11"/>
  <c r="U52" i="11"/>
  <c r="T52" i="11"/>
  <c r="S52" i="11"/>
  <c r="R52" i="11"/>
  <c r="Q52" i="11"/>
  <c r="P52" i="11"/>
  <c r="O52" i="11"/>
  <c r="O51" i="11"/>
  <c r="P51" i="11"/>
  <c r="Q51" i="11"/>
  <c r="R51" i="11"/>
  <c r="S51" i="11"/>
  <c r="T51" i="11"/>
  <c r="U51" i="11"/>
  <c r="V51" i="11"/>
  <c r="W51" i="11"/>
  <c r="X51" i="11"/>
  <c r="Y51" i="11"/>
  <c r="Z51" i="11"/>
  <c r="O50" i="11"/>
  <c r="P50" i="11"/>
  <c r="Q50" i="11"/>
  <c r="R50" i="11"/>
  <c r="S50" i="11"/>
  <c r="T50" i="11"/>
  <c r="U50" i="11"/>
  <c r="V50" i="11"/>
  <c r="W50" i="11"/>
  <c r="X50" i="11"/>
  <c r="Y50" i="11"/>
  <c r="Z50" i="11"/>
  <c r="O49" i="11"/>
  <c r="P49" i="11"/>
  <c r="Q49" i="11"/>
  <c r="R49" i="11"/>
  <c r="S49" i="11"/>
  <c r="T49" i="11"/>
  <c r="U49" i="11"/>
  <c r="V49" i="11"/>
  <c r="W49" i="11"/>
  <c r="X49" i="11"/>
  <c r="Y49" i="11"/>
  <c r="Z49" i="11"/>
  <c r="O48" i="11"/>
  <c r="P48" i="11"/>
  <c r="Q48" i="11"/>
  <c r="R48" i="11"/>
  <c r="S48" i="11"/>
  <c r="T48" i="11"/>
  <c r="U48" i="11"/>
  <c r="V48" i="11"/>
  <c r="W48" i="11"/>
  <c r="X48" i="11"/>
  <c r="Y48" i="11"/>
  <c r="Z48" i="11"/>
  <c r="O47" i="11"/>
  <c r="P47" i="11"/>
  <c r="Q47" i="11"/>
  <c r="R47" i="11"/>
  <c r="S47" i="11"/>
  <c r="T47" i="11"/>
  <c r="U47" i="11"/>
  <c r="V47" i="11"/>
  <c r="W47" i="11"/>
  <c r="X47" i="11"/>
  <c r="Y47" i="11"/>
  <c r="Z47" i="11"/>
  <c r="O46" i="11"/>
  <c r="P46" i="11"/>
  <c r="Q46" i="11"/>
  <c r="R46" i="11"/>
  <c r="S46" i="11"/>
  <c r="T46" i="11"/>
  <c r="U46" i="11"/>
  <c r="V46" i="11"/>
  <c r="W46" i="11"/>
  <c r="X46" i="11"/>
  <c r="Y46" i="11"/>
  <c r="Z46" i="11"/>
  <c r="O45" i="11"/>
  <c r="P45" i="11"/>
  <c r="Q45" i="11"/>
  <c r="R45" i="11"/>
  <c r="S45" i="11"/>
  <c r="T45" i="11"/>
  <c r="U45" i="11"/>
  <c r="V45" i="11"/>
  <c r="W45" i="11"/>
  <c r="X45" i="11"/>
  <c r="Y45" i="11"/>
  <c r="Z45" i="11"/>
  <c r="O44" i="11"/>
  <c r="P44" i="11"/>
  <c r="Q44" i="11"/>
  <c r="R44" i="11"/>
  <c r="S44" i="11"/>
  <c r="T44" i="11"/>
  <c r="U44" i="11"/>
  <c r="V44" i="11"/>
  <c r="W44" i="11"/>
  <c r="X44" i="11"/>
  <c r="Y44" i="11"/>
  <c r="Z44" i="11"/>
  <c r="O43" i="11"/>
  <c r="P43" i="11"/>
  <c r="Q43" i="11"/>
  <c r="R43" i="11"/>
  <c r="S43" i="11"/>
  <c r="T43" i="11"/>
  <c r="U43" i="11"/>
  <c r="V43" i="11"/>
  <c r="W43" i="11"/>
  <c r="X43" i="11"/>
  <c r="Y43" i="11"/>
  <c r="Z43" i="11"/>
  <c r="O42" i="11"/>
  <c r="P42" i="11"/>
  <c r="Q42" i="11"/>
  <c r="R42" i="11"/>
  <c r="S42" i="11"/>
  <c r="T42" i="11"/>
  <c r="U42" i="11"/>
  <c r="V42" i="11"/>
  <c r="W42" i="11"/>
  <c r="X42" i="11"/>
  <c r="Y42" i="11"/>
  <c r="Z42" i="11"/>
  <c r="Z41" i="11"/>
  <c r="Y41" i="11"/>
  <c r="X41" i="11"/>
  <c r="W41" i="11"/>
  <c r="O41" i="11"/>
  <c r="P41" i="11"/>
  <c r="Q41" i="11"/>
  <c r="R41" i="11"/>
  <c r="S41" i="11"/>
  <c r="T41" i="11"/>
  <c r="U41" i="11"/>
  <c r="V41" i="11"/>
  <c r="O40" i="11"/>
  <c r="P40" i="11"/>
  <c r="Q40" i="11"/>
  <c r="R40" i="11"/>
  <c r="S40" i="11"/>
  <c r="T40" i="11"/>
  <c r="U40" i="11"/>
  <c r="V40" i="11"/>
  <c r="W40" i="11"/>
  <c r="X40" i="11"/>
  <c r="Y40" i="11"/>
  <c r="Z40" i="11"/>
  <c r="O39" i="11"/>
  <c r="P39" i="11"/>
  <c r="Q39" i="11"/>
  <c r="R39" i="11"/>
  <c r="S39" i="11"/>
  <c r="T39" i="11"/>
  <c r="U39" i="11"/>
  <c r="V39" i="11"/>
  <c r="W39" i="11"/>
  <c r="X39" i="11"/>
  <c r="Y39" i="11"/>
  <c r="Z39" i="11"/>
  <c r="Z38" i="11"/>
  <c r="Y38" i="11"/>
  <c r="X38" i="11"/>
  <c r="W38" i="11"/>
  <c r="V38" i="11"/>
  <c r="U38" i="11"/>
  <c r="T38" i="11"/>
  <c r="S38" i="11"/>
  <c r="R38" i="11"/>
  <c r="Q38" i="11"/>
  <c r="P38" i="11"/>
  <c r="O38" i="11"/>
  <c r="O37" i="11"/>
  <c r="P37" i="11"/>
  <c r="Q37" i="11"/>
  <c r="R37" i="11"/>
  <c r="S37" i="11"/>
  <c r="T37" i="11"/>
  <c r="U37" i="11"/>
  <c r="V37" i="11"/>
  <c r="W37" i="11"/>
  <c r="X37" i="11"/>
  <c r="Y37" i="11"/>
  <c r="Z37" i="11"/>
  <c r="O36" i="11"/>
  <c r="P36" i="11"/>
  <c r="Q36" i="11"/>
  <c r="R36" i="11"/>
  <c r="S36" i="11"/>
  <c r="T36" i="11"/>
  <c r="U36" i="11"/>
  <c r="V36" i="11"/>
  <c r="W36" i="11"/>
  <c r="X36" i="11"/>
  <c r="Y36" i="11"/>
  <c r="Z36" i="11"/>
  <c r="O35" i="11"/>
  <c r="P35" i="11"/>
  <c r="Q35" i="11"/>
  <c r="R35" i="11"/>
  <c r="S35" i="11"/>
  <c r="T35" i="11"/>
  <c r="U35" i="11"/>
  <c r="V35" i="11"/>
  <c r="W35" i="11"/>
  <c r="X35" i="11"/>
  <c r="Y35" i="11"/>
  <c r="Z35" i="11"/>
  <c r="O34" i="11"/>
  <c r="P34" i="11"/>
  <c r="Q34" i="11"/>
  <c r="R34" i="11"/>
  <c r="S34" i="11"/>
  <c r="T34" i="11"/>
  <c r="U34" i="11"/>
  <c r="V34" i="11"/>
  <c r="W34" i="11"/>
  <c r="X34" i="11"/>
  <c r="Y34" i="11"/>
  <c r="Z34" i="11"/>
  <c r="O33" i="11"/>
  <c r="P33" i="11"/>
  <c r="Q33" i="11"/>
  <c r="R33" i="11"/>
  <c r="S33" i="11"/>
  <c r="T33" i="11"/>
  <c r="U33" i="11"/>
  <c r="V33" i="11"/>
  <c r="W33" i="11"/>
  <c r="X33" i="11"/>
  <c r="Y33" i="11"/>
  <c r="Z33" i="11"/>
  <c r="O32" i="11"/>
  <c r="P32" i="11"/>
  <c r="Q32" i="11"/>
  <c r="R32" i="11"/>
  <c r="S32" i="11"/>
  <c r="T32" i="11"/>
  <c r="U32" i="11"/>
  <c r="V32" i="11"/>
  <c r="W32" i="11"/>
  <c r="X32" i="11"/>
  <c r="Y32" i="11"/>
  <c r="Z32" i="11"/>
  <c r="O31" i="11"/>
  <c r="P31" i="11"/>
  <c r="Q31" i="11"/>
  <c r="R31" i="11"/>
  <c r="S31" i="11"/>
  <c r="T31" i="11"/>
  <c r="U31" i="11"/>
  <c r="V31" i="11"/>
  <c r="W31" i="11"/>
  <c r="X31" i="11"/>
  <c r="Y31" i="11"/>
  <c r="Z31" i="11"/>
  <c r="O30" i="11"/>
  <c r="P30" i="11"/>
  <c r="Q30" i="11"/>
  <c r="R30" i="11"/>
  <c r="S30" i="11"/>
  <c r="T30" i="11"/>
  <c r="U30" i="11"/>
  <c r="V30" i="11"/>
  <c r="W30" i="11"/>
  <c r="X30" i="11"/>
  <c r="Y30" i="11"/>
  <c r="Z30" i="11"/>
  <c r="O29" i="11"/>
  <c r="P29" i="11"/>
  <c r="Q29" i="11"/>
  <c r="R29" i="11"/>
  <c r="S29" i="11"/>
  <c r="T29" i="11"/>
  <c r="U29" i="11"/>
  <c r="V29" i="11"/>
  <c r="W29" i="11"/>
  <c r="X29" i="11"/>
  <c r="Y29" i="11"/>
  <c r="Z29" i="11"/>
  <c r="O28" i="11"/>
  <c r="P28" i="11"/>
  <c r="Q28" i="11"/>
  <c r="R28" i="11"/>
  <c r="S28" i="11"/>
  <c r="T28" i="11"/>
  <c r="U28" i="11"/>
  <c r="V28" i="11"/>
  <c r="W28" i="11"/>
  <c r="X28" i="11"/>
  <c r="Y28" i="11"/>
  <c r="Z28" i="11"/>
  <c r="O27" i="11"/>
  <c r="P27" i="11"/>
  <c r="Q27" i="11"/>
  <c r="R27" i="11"/>
  <c r="S27" i="11"/>
  <c r="T27" i="11"/>
  <c r="U27" i="11"/>
  <c r="V27" i="11"/>
  <c r="W27" i="11"/>
  <c r="X27" i="11"/>
  <c r="Y27" i="11"/>
  <c r="Z27" i="11"/>
  <c r="O26" i="11"/>
  <c r="P26" i="11"/>
  <c r="Q26" i="11"/>
  <c r="R26" i="11"/>
  <c r="S26" i="11"/>
  <c r="T26" i="11"/>
  <c r="U26" i="11"/>
  <c r="V26" i="11"/>
  <c r="W26" i="11"/>
  <c r="X26" i="11"/>
  <c r="Y26" i="11"/>
  <c r="Z26" i="11"/>
  <c r="O25" i="11"/>
  <c r="P25" i="11"/>
  <c r="Q25" i="11"/>
  <c r="R25" i="11"/>
  <c r="S25" i="11"/>
  <c r="T25" i="11"/>
  <c r="U25" i="11"/>
  <c r="V25" i="11"/>
  <c r="W25" i="11"/>
  <c r="X25" i="11"/>
  <c r="Y25" i="11"/>
  <c r="Z25" i="11"/>
  <c r="O24" i="11"/>
  <c r="P24" i="11"/>
  <c r="Q24" i="11"/>
  <c r="R24" i="11"/>
  <c r="S24" i="11"/>
  <c r="T24" i="11"/>
  <c r="U24" i="11"/>
  <c r="V24" i="11"/>
  <c r="W24" i="11"/>
  <c r="X24" i="11"/>
  <c r="Y24" i="11"/>
  <c r="Z24" i="11"/>
  <c r="O23" i="11"/>
  <c r="P23" i="11"/>
  <c r="Q23" i="11"/>
  <c r="R23" i="11"/>
  <c r="S23" i="11"/>
  <c r="T23" i="11"/>
  <c r="U23" i="11"/>
  <c r="V23" i="11"/>
  <c r="W23" i="11"/>
  <c r="X23" i="11"/>
  <c r="Y23" i="11"/>
  <c r="Z23" i="11"/>
  <c r="O22" i="11"/>
  <c r="P22" i="11"/>
  <c r="Q22" i="11"/>
  <c r="R22" i="11"/>
  <c r="S22" i="11"/>
  <c r="T22" i="11"/>
  <c r="U22" i="11"/>
  <c r="V22" i="11"/>
  <c r="W22" i="11"/>
  <c r="X22" i="11"/>
  <c r="Y22" i="11"/>
  <c r="Z22" i="11"/>
  <c r="O21" i="11"/>
  <c r="P21" i="11"/>
  <c r="Q21" i="11"/>
  <c r="R21" i="11"/>
  <c r="S21" i="11"/>
  <c r="T21" i="11"/>
  <c r="U21" i="11"/>
  <c r="V21" i="11"/>
  <c r="W21" i="11"/>
  <c r="X21" i="11"/>
  <c r="Y21" i="11"/>
  <c r="Z21" i="11"/>
  <c r="O20" i="11"/>
  <c r="P20" i="11"/>
  <c r="Q20" i="11"/>
  <c r="R20" i="11"/>
  <c r="S20" i="11"/>
  <c r="T20" i="11"/>
  <c r="U20" i="11"/>
  <c r="V20" i="11"/>
  <c r="W20" i="11"/>
  <c r="X20" i="11"/>
  <c r="Y20" i="11"/>
  <c r="Z20" i="11"/>
  <c r="O19" i="11"/>
  <c r="P19" i="11"/>
  <c r="Q19" i="11"/>
  <c r="R19" i="11"/>
  <c r="S19" i="11"/>
  <c r="T19" i="11"/>
  <c r="U19" i="11"/>
  <c r="V19" i="11"/>
  <c r="W19" i="11"/>
  <c r="X19" i="11"/>
  <c r="Y19" i="11"/>
  <c r="Z19" i="11"/>
  <c r="O18" i="11"/>
  <c r="P18" i="11"/>
  <c r="Q18" i="11"/>
  <c r="R18" i="11"/>
  <c r="S18" i="11"/>
  <c r="T18" i="11"/>
  <c r="U18" i="11"/>
  <c r="V18" i="11"/>
  <c r="W18" i="11"/>
  <c r="X18" i="11"/>
  <c r="Y18" i="11"/>
  <c r="Z18" i="11"/>
  <c r="O17" i="11"/>
  <c r="P17" i="11"/>
  <c r="Q17" i="11"/>
  <c r="R17" i="11"/>
  <c r="S17" i="11"/>
  <c r="T17" i="11"/>
  <c r="U17" i="11"/>
  <c r="V17" i="11"/>
  <c r="W17" i="11"/>
  <c r="X17" i="11"/>
  <c r="Y17" i="11"/>
  <c r="Z17" i="11"/>
  <c r="O16" i="11"/>
  <c r="P16" i="11"/>
  <c r="Q16" i="11"/>
  <c r="R16" i="11"/>
  <c r="S16" i="11"/>
  <c r="T16" i="11"/>
  <c r="U16" i="11"/>
  <c r="V16" i="11"/>
  <c r="W16" i="11"/>
  <c r="X16" i="11"/>
  <c r="Y16" i="11"/>
  <c r="Z16" i="11"/>
  <c r="O15" i="11"/>
  <c r="P15" i="11"/>
  <c r="Q15" i="11"/>
  <c r="R15" i="11"/>
  <c r="S15" i="11"/>
  <c r="T15" i="11"/>
  <c r="U15" i="11"/>
  <c r="V15" i="11"/>
  <c r="W15" i="11"/>
  <c r="X15" i="11"/>
  <c r="Y15" i="11"/>
  <c r="Z15" i="11"/>
  <c r="O14" i="11"/>
  <c r="P14" i="11"/>
  <c r="Q14" i="11"/>
  <c r="R14" i="11"/>
  <c r="S14" i="11"/>
  <c r="T14" i="11"/>
  <c r="U14" i="11"/>
  <c r="V14" i="11"/>
  <c r="W14" i="11"/>
  <c r="X14" i="11"/>
  <c r="Y14" i="11"/>
  <c r="Z14" i="11"/>
  <c r="O13" i="11"/>
  <c r="P13" i="11"/>
  <c r="Q13" i="11"/>
  <c r="R13" i="11"/>
  <c r="S13" i="11"/>
  <c r="T13" i="11"/>
  <c r="U13" i="11"/>
  <c r="V13" i="11"/>
  <c r="W13" i="11"/>
  <c r="X13" i="11"/>
  <c r="Y13" i="11"/>
  <c r="Z13" i="11"/>
  <c r="Z12" i="11"/>
  <c r="Y12" i="11"/>
  <c r="O12" i="11"/>
  <c r="P12" i="11"/>
  <c r="Q12" i="11"/>
  <c r="R12" i="11"/>
  <c r="S12" i="11"/>
  <c r="T12" i="11"/>
  <c r="U12" i="11"/>
  <c r="V12" i="11"/>
  <c r="W12" i="11"/>
  <c r="X12" i="11"/>
  <c r="O11" i="11"/>
  <c r="P11" i="11"/>
  <c r="Q11" i="11"/>
  <c r="R11" i="11"/>
  <c r="S11" i="11"/>
  <c r="T11" i="11"/>
  <c r="U11" i="11"/>
  <c r="V11" i="11"/>
  <c r="W11" i="11"/>
  <c r="X11" i="11"/>
  <c r="Y11" i="11"/>
  <c r="Z11" i="11"/>
  <c r="O10" i="11"/>
  <c r="P10" i="11"/>
  <c r="Q10" i="11"/>
  <c r="R10" i="11"/>
  <c r="S10" i="11"/>
  <c r="T10" i="11"/>
  <c r="U10" i="11"/>
  <c r="V10" i="11"/>
  <c r="W10" i="11"/>
  <c r="X10" i="11"/>
  <c r="Y10" i="11"/>
  <c r="Z10" i="11"/>
  <c r="O9" i="11"/>
  <c r="P9" i="11"/>
  <c r="Q9" i="11"/>
  <c r="R9" i="11"/>
  <c r="S9" i="11"/>
  <c r="T9" i="11"/>
  <c r="U9" i="11"/>
  <c r="V9" i="11"/>
  <c r="W9" i="11"/>
  <c r="X9" i="11"/>
  <c r="Y9" i="11"/>
  <c r="Z9" i="11"/>
  <c r="O8" i="11"/>
  <c r="P8" i="11"/>
  <c r="Q8" i="11"/>
  <c r="R8" i="11"/>
  <c r="S8" i="11"/>
  <c r="T8" i="11"/>
  <c r="U8" i="11"/>
  <c r="V8" i="11"/>
  <c r="W8" i="11"/>
  <c r="X8" i="11"/>
  <c r="Y8" i="11"/>
  <c r="Z8" i="11"/>
  <c r="Z7" i="11"/>
  <c r="Y7" i="11"/>
  <c r="X7" i="11"/>
  <c r="O7" i="11"/>
  <c r="P7" i="11"/>
  <c r="Q7" i="11"/>
  <c r="R7" i="11"/>
  <c r="S7" i="11"/>
  <c r="T7" i="11"/>
  <c r="U7" i="11"/>
  <c r="V7" i="11"/>
  <c r="W7" i="11"/>
  <c r="Z6" i="11"/>
  <c r="Y6" i="11"/>
  <c r="X6" i="11"/>
  <c r="W6" i="11"/>
  <c r="V6" i="11"/>
  <c r="U6" i="11"/>
  <c r="T6" i="11"/>
  <c r="S6" i="11"/>
  <c r="R6" i="11"/>
  <c r="Q6" i="11"/>
  <c r="P6" i="11"/>
  <c r="O6" i="11"/>
  <c r="O5" i="11"/>
  <c r="P5" i="11"/>
  <c r="Q5" i="11"/>
  <c r="R5" i="11"/>
  <c r="S5" i="11"/>
  <c r="T5" i="11"/>
  <c r="U5" i="11"/>
  <c r="V5" i="11"/>
  <c r="W5" i="11"/>
  <c r="X5" i="11"/>
  <c r="Y5" i="11"/>
  <c r="Z5" i="11"/>
  <c r="O4" i="11"/>
  <c r="P4" i="11"/>
  <c r="Q4" i="11"/>
  <c r="R4" i="11"/>
  <c r="S4" i="11"/>
  <c r="T4" i="11"/>
  <c r="U4" i="11"/>
  <c r="V4" i="11"/>
  <c r="W4" i="11"/>
  <c r="X4" i="11"/>
  <c r="Y4" i="11"/>
  <c r="Z4" i="11"/>
  <c r="S3" i="11"/>
  <c r="T3" i="11"/>
  <c r="U3" i="11"/>
  <c r="V3" i="11"/>
  <c r="W3" i="11"/>
  <c r="X3" i="11"/>
  <c r="Y3" i="11"/>
  <c r="Z3" i="11"/>
  <c r="P3" i="11"/>
  <c r="O3" i="11"/>
  <c r="O217" i="11"/>
  <c r="P217" i="11"/>
  <c r="Q217" i="11"/>
  <c r="R217" i="11"/>
  <c r="S217" i="11"/>
  <c r="T217" i="11"/>
  <c r="U217" i="11"/>
  <c r="V217" i="11"/>
  <c r="W217" i="11"/>
  <c r="X217" i="11"/>
  <c r="Y217" i="11"/>
  <c r="Z217" i="11"/>
  <c r="D47" i="3"/>
  <c r="D46" i="3"/>
  <c r="D44" i="3"/>
  <c r="D41" i="3"/>
  <c r="D36" i="3"/>
  <c r="D35" i="3"/>
  <c r="D34" i="3"/>
  <c r="D33" i="3"/>
  <c r="D31" i="3"/>
  <c r="D26" i="3"/>
  <c r="D24" i="3"/>
  <c r="M9" i="8"/>
  <c r="N9" i="8"/>
  <c r="O9" i="8"/>
  <c r="P9" i="8"/>
  <c r="Q9" i="8"/>
  <c r="R9" i="8"/>
  <c r="S9" i="8"/>
  <c r="T9" i="8"/>
  <c r="U9" i="8"/>
  <c r="V9" i="8"/>
  <c r="W9" i="8"/>
  <c r="X9" i="8"/>
  <c r="Y9" i="8"/>
  <c r="Z9" i="8"/>
  <c r="AA9" i="8"/>
  <c r="AB9" i="8"/>
  <c r="M7" i="8"/>
  <c r="N7" i="8"/>
  <c r="O7" i="8"/>
  <c r="P7" i="8"/>
  <c r="Q7" i="8"/>
  <c r="R7" i="8"/>
  <c r="S7" i="8"/>
  <c r="T7" i="8"/>
  <c r="U7" i="8"/>
  <c r="V7" i="8"/>
  <c r="W7" i="8"/>
  <c r="X7" i="8"/>
  <c r="Y7" i="8"/>
  <c r="Z7" i="8"/>
  <c r="AA7" i="8"/>
  <c r="AB7" i="8"/>
  <c r="M5" i="8"/>
  <c r="N5" i="8"/>
  <c r="O5" i="8"/>
  <c r="P5" i="8"/>
  <c r="Q5" i="8"/>
  <c r="R5" i="8"/>
  <c r="S5" i="8"/>
  <c r="T5" i="8"/>
  <c r="U5" i="8"/>
  <c r="V5" i="8"/>
  <c r="W5" i="8"/>
  <c r="X5" i="8"/>
  <c r="Y5" i="8"/>
  <c r="Z5" i="8"/>
  <c r="AA5" i="8"/>
  <c r="AB5" i="8"/>
  <c r="M3" i="8"/>
  <c r="N3" i="8"/>
  <c r="O3" i="8"/>
  <c r="P3" i="8"/>
  <c r="Q3" i="8"/>
  <c r="R3" i="8"/>
  <c r="S3" i="8"/>
  <c r="T3" i="8"/>
  <c r="U3" i="8"/>
  <c r="V3" i="8"/>
  <c r="W3" i="8"/>
  <c r="X3" i="8"/>
  <c r="Y3" i="8"/>
  <c r="Z3" i="8"/>
  <c r="AA3" i="8"/>
  <c r="AB3" i="8"/>
  <c r="J9" i="8"/>
  <c r="J7" i="8"/>
  <c r="J5" i="8"/>
  <c r="J3" i="8"/>
  <c r="D43" i="3"/>
  <c r="J13" i="1"/>
  <c r="K13" i="1"/>
  <c r="D42" i="3"/>
  <c r="J19" i="5"/>
  <c r="J18" i="5"/>
  <c r="D25" i="3"/>
  <c r="D23" i="3"/>
  <c r="K18" i="5"/>
  <c r="D22" i="3"/>
  <c r="H9" i="2"/>
  <c r="I9" i="2"/>
  <c r="J9" i="2"/>
  <c r="K9" i="2"/>
  <c r="L9" i="2"/>
  <c r="M9" i="2"/>
  <c r="N9" i="2"/>
  <c r="O9" i="2"/>
  <c r="P9" i="2"/>
  <c r="Q9" i="2"/>
  <c r="R9" i="2"/>
  <c r="S9" i="2"/>
  <c r="T9" i="2"/>
  <c r="U9" i="2"/>
  <c r="V9" i="2"/>
  <c r="G9" i="2"/>
  <c r="H7" i="2"/>
  <c r="I7" i="2"/>
  <c r="J7" i="2"/>
  <c r="K7" i="2"/>
  <c r="L7" i="2"/>
  <c r="M7" i="2"/>
  <c r="N7" i="2"/>
  <c r="O7" i="2"/>
  <c r="P7" i="2"/>
  <c r="Q7" i="2"/>
  <c r="R7" i="2"/>
  <c r="S7" i="2"/>
  <c r="T7" i="2"/>
  <c r="U7" i="2"/>
  <c r="V7" i="2"/>
  <c r="H8" i="2"/>
  <c r="I8" i="2"/>
  <c r="J8" i="2"/>
  <c r="K8" i="2"/>
  <c r="L8" i="2"/>
  <c r="M8" i="2"/>
  <c r="N8" i="2"/>
  <c r="O8" i="2"/>
  <c r="P8" i="2"/>
  <c r="Q8" i="2"/>
  <c r="R8" i="2"/>
  <c r="S8" i="2"/>
  <c r="T8" i="2"/>
  <c r="U8" i="2"/>
  <c r="V8" i="2"/>
  <c r="G8" i="2"/>
  <c r="G7" i="2"/>
  <c r="H5" i="2"/>
  <c r="I5" i="2"/>
  <c r="J5" i="2"/>
  <c r="K5" i="2"/>
  <c r="L5" i="2"/>
  <c r="M5" i="2"/>
  <c r="N5" i="2"/>
  <c r="O5" i="2"/>
  <c r="P5" i="2"/>
  <c r="Q5" i="2"/>
  <c r="R5" i="2"/>
  <c r="S5" i="2"/>
  <c r="T5" i="2"/>
  <c r="U5" i="2"/>
  <c r="V5" i="2"/>
  <c r="G5" i="2"/>
  <c r="H6" i="2"/>
  <c r="I6" i="2"/>
  <c r="J6" i="2"/>
  <c r="K6" i="2"/>
  <c r="L6" i="2"/>
  <c r="M6" i="2"/>
  <c r="N6" i="2"/>
  <c r="O6" i="2"/>
  <c r="P6" i="2"/>
  <c r="Q6" i="2"/>
  <c r="R6" i="2"/>
  <c r="S6" i="2"/>
  <c r="T6" i="2"/>
  <c r="U6" i="2"/>
  <c r="V6" i="2"/>
  <c r="G6" i="2"/>
  <c r="D15" i="3"/>
  <c r="D11" i="3"/>
  <c r="D9" i="3"/>
  <c r="D21" i="3"/>
  <c r="H6" i="1"/>
  <c r="G6" i="1"/>
  <c r="F6" i="1"/>
  <c r="D45" i="3"/>
  <c r="G6" i="6"/>
  <c r="F6" i="6"/>
  <c r="E6" i="6"/>
  <c r="D32" i="3"/>
  <c r="D20" i="3"/>
  <c r="G6" i="5"/>
  <c r="E6" i="5"/>
  <c r="D6" i="5"/>
  <c r="G6" i="4"/>
  <c r="D12" i="3"/>
  <c r="D8" i="3"/>
  <c r="D14" i="3"/>
  <c r="D40" i="3"/>
  <c r="D19" i="3"/>
  <c r="D30" i="3"/>
  <c r="D7" i="3"/>
  <c r="D4" i="10"/>
  <c r="D10" i="3"/>
  <c r="D6" i="10"/>
  <c r="D29" i="3"/>
  <c r="E7" i="2"/>
  <c r="E5" i="2"/>
  <c r="E6" i="2"/>
  <c r="D5" i="10"/>
  <c r="D18" i="3"/>
  <c r="E8" i="2"/>
  <c r="D7" i="10"/>
  <c r="D39" i="3"/>
  <c r="E9" i="2"/>
  <c r="D4" i="3"/>
  <c r="C6" i="10"/>
  <c r="C7" i="10"/>
  <c r="C5" i="10"/>
  <c r="C4" i="10"/>
</calcChain>
</file>

<file path=xl/sharedStrings.xml><?xml version="1.0" encoding="utf-8"?>
<sst xmlns="http://schemas.openxmlformats.org/spreadsheetml/2006/main" count="980" uniqueCount="449">
  <si>
    <t>Efforts to improve the energy efficiency in buildings</t>
  </si>
  <si>
    <t>Efforts to improve energy efficiency in industry</t>
  </si>
  <si>
    <t>Efforts to improve energy efficiency in transportation</t>
  </si>
  <si>
    <t>Crosscutting and national efforts to improve energy efficiency</t>
  </si>
  <si>
    <t>Change in energy intensity</t>
  </si>
  <si>
    <t>Efficiency of thermal power plants</t>
  </si>
  <si>
    <t>Mandatory energy-savings goals</t>
  </si>
  <si>
    <t>Tax credits and loan programs</t>
  </si>
  <si>
    <t xml:space="preserve">Spending on energy efficiency </t>
  </si>
  <si>
    <t xml:space="preserve">Spending on energy efficiency research and development </t>
  </si>
  <si>
    <t>Energy intensity in residential buildings</t>
  </si>
  <si>
    <t>Residential building codes</t>
  </si>
  <si>
    <t>Commercial building codes</t>
  </si>
  <si>
    <t>Building labeling</t>
  </si>
  <si>
    <t>Appliance and equipment standards</t>
  </si>
  <si>
    <t>Appliance and equipment labeling</t>
  </si>
  <si>
    <t>Energy intensity of the industrial sector</t>
  </si>
  <si>
    <t>Electricity generated by combined heat and power</t>
  </si>
  <si>
    <t>Investment in manufacturing research and development</t>
  </si>
  <si>
    <t>Voluntary energy-performance agreements with manufacturers</t>
  </si>
  <si>
    <t>Mandate for plant energy managers</t>
  </si>
  <si>
    <t>Mandatory energy audits</t>
  </si>
  <si>
    <t>Gross Domestic Product (GDP) 
(current U.S. $)</t>
  </si>
  <si>
    <t>Population</t>
  </si>
  <si>
    <t>World Bank</t>
  </si>
  <si>
    <t>IEA</t>
  </si>
  <si>
    <t>EIA</t>
  </si>
  <si>
    <t>Suggested sources</t>
  </si>
  <si>
    <t>Country name</t>
  </si>
  <si>
    <t>Country specific data</t>
  </si>
  <si>
    <t>Instruction</t>
  </si>
  <si>
    <t>Results</t>
  </si>
  <si>
    <t>Score</t>
  </si>
  <si>
    <t xml:space="preserve">Inputs </t>
  </si>
  <si>
    <t xml:space="preserve">Select from the list the option that most closely matches the mandatory energy savings goal in the country. </t>
  </si>
  <si>
    <t>GHG Standard</t>
  </si>
  <si>
    <t>Mandatory Energy Savings Goals</t>
  </si>
  <si>
    <t>None</t>
  </si>
  <si>
    <t>Less than or equal to 1% savings target</t>
  </si>
  <si>
    <t>Greater than 1% savings target</t>
  </si>
  <si>
    <t>←Drop down</t>
  </si>
  <si>
    <t xml:space="preserve">Select from the list the description that most closely matches the policies encouraging private investment in the country. </t>
  </si>
  <si>
    <t>Enter energy efficiency research and development spending in USD.</t>
  </si>
  <si>
    <t>Enter spending by energy service and performance companies in USD.</t>
  </si>
  <si>
    <t>Possible points</t>
  </si>
  <si>
    <t>WEC</t>
  </si>
  <si>
    <t>Loans</t>
  </si>
  <si>
    <t>Credits</t>
  </si>
  <si>
    <t>Loans and Credits</t>
  </si>
  <si>
    <t>Enter the 2010 heat rate for thermal power plants reported by WEC (or another source) as a percent (%).</t>
  </si>
  <si>
    <t>Select from the list where the country has a national water efficiency goal</t>
  </si>
  <si>
    <t>Water Efficiency</t>
  </si>
  <si>
    <t>Yes</t>
  </si>
  <si>
    <t>Inputs</t>
  </si>
  <si>
    <t>Enter floor space of the residential buildings (square feet)</t>
  </si>
  <si>
    <t xml:space="preserve">Enter the number of appliance standards listed "in place" in the CLASP database </t>
  </si>
  <si>
    <t>Select from the list the description that most closely matches the residential building energy codes.</t>
  </si>
  <si>
    <t>Select from the list the description that most closely matches the commercial building energy codes.</t>
  </si>
  <si>
    <t>Notes</t>
  </si>
  <si>
    <t>Buildings</t>
  </si>
  <si>
    <t>Industry</t>
  </si>
  <si>
    <t>Transportation</t>
  </si>
  <si>
    <t xml:space="preserve"> </t>
  </si>
  <si>
    <t>Appliance and Equipment Labeling</t>
  </si>
  <si>
    <t>Mandate for Plant Energy Managers</t>
  </si>
  <si>
    <t>Mandatory Energy Audits</t>
  </si>
  <si>
    <t>Passenger Vehicle Fuel Economy</t>
  </si>
  <si>
    <t>Fuel Economy Standards for Passenger Vehicles</t>
  </si>
  <si>
    <t>Fuel Economy Standards for Heavy Duty Trucks</t>
  </si>
  <si>
    <t>Australia</t>
  </si>
  <si>
    <t>Brazil</t>
  </si>
  <si>
    <t>Canada</t>
  </si>
  <si>
    <t>China</t>
  </si>
  <si>
    <t>France</t>
  </si>
  <si>
    <t>Germany</t>
  </si>
  <si>
    <t>India</t>
  </si>
  <si>
    <t>Italy</t>
  </si>
  <si>
    <t>Japan</t>
  </si>
  <si>
    <t>Mexico</t>
  </si>
  <si>
    <t>Russia</t>
  </si>
  <si>
    <t>South Korea</t>
  </si>
  <si>
    <t>Spain</t>
  </si>
  <si>
    <t>Total</t>
  </si>
  <si>
    <t>Total Score</t>
  </si>
  <si>
    <t>E.U.</t>
  </si>
  <si>
    <t>U.K.</t>
  </si>
  <si>
    <t>Mandatory</t>
  </si>
  <si>
    <t>Mandatory for all buildings</t>
  </si>
  <si>
    <t>Mandatory; Categorical</t>
  </si>
  <si>
    <t>Incentives/mixed</t>
  </si>
  <si>
    <t>Voluntary</t>
  </si>
  <si>
    <t>none</t>
  </si>
  <si>
    <t>Mixed</t>
  </si>
  <si>
    <t>Mandatory; Continuous</t>
  </si>
  <si>
    <t>Mandatory for some buildings</t>
  </si>
  <si>
    <t>agreement and incentives</t>
  </si>
  <si>
    <t>agreement or incentives</t>
  </si>
  <si>
    <t>Vehicle miles traveled per capita</t>
  </si>
  <si>
    <t>Fuel economy of light-duty vehicles</t>
  </si>
  <si>
    <t>Fuel economy standards for light-duty vehicles</t>
  </si>
  <si>
    <t>Energy intensity of freight transport</t>
  </si>
  <si>
    <t>Freight transport per unit economic activity</t>
  </si>
  <si>
    <t>Use of public transit</t>
  </si>
  <si>
    <t>Investment in rail transit vs. roads</t>
  </si>
  <si>
    <t>Agriculture energy intensity</t>
  </si>
  <si>
    <t>Fuel efficiency standards for heavy-duty tractor trucks</t>
  </si>
  <si>
    <t>Building retrofit policies</t>
  </si>
  <si>
    <t>Water efficiency policy</t>
  </si>
  <si>
    <t>Size of the energy service companies market</t>
  </si>
  <si>
    <t>←Enter data in the blue boxes</t>
  </si>
  <si>
    <t>Select from the list the description that most closely matches the labeling policy in your country</t>
  </si>
  <si>
    <t>CLASP Global S&amp;L Database</t>
  </si>
  <si>
    <t>Enter research and development spending in USD.</t>
  </si>
  <si>
    <t>Select from list the description that most closely matches the country's policy.</t>
  </si>
  <si>
    <t xml:space="preserve">Enter the share of combined heat and power in industrial electricity consumption as a percentage.  </t>
  </si>
  <si>
    <t>World Energy Council (WEC)</t>
  </si>
  <si>
    <t xml:space="preserve">Select "Yes" from list if there is a requirement for industrial facilities to employ a plant energy manager, energy efficiency expert or other similar professional or "No" if there is no requirement. </t>
  </si>
  <si>
    <t xml:space="preserve">Select "Yes" from list if there is a requirement for periodic energy audits in industry or "No" if there is no requirement. </t>
  </si>
  <si>
    <t>Enter the energy intensity of agriculture (ktoe/$05p)</t>
  </si>
  <si>
    <t>Enter total miles traveled by onroad passenger cars.</t>
  </si>
  <si>
    <t>Building Codes</t>
  </si>
  <si>
    <t>Building Codes Res</t>
  </si>
  <si>
    <t>Building Codes Comm</t>
  </si>
  <si>
    <t>Enter the sum of energy heating and cooling degree days.</t>
  </si>
  <si>
    <t>National Efforts</t>
  </si>
  <si>
    <t>Metrics</t>
  </si>
  <si>
    <t>U.S.</t>
  </si>
  <si>
    <t>National efforts total</t>
  </si>
  <si>
    <t>Mandatory energy savings goals</t>
  </si>
  <si>
    <t>Spending on energy efficiency</t>
  </si>
  <si>
    <t>Spending on energy efficiency research and development</t>
  </si>
  <si>
    <t>Buildings total</t>
  </si>
  <si>
    <t>Energy intensity in commercial buildings</t>
  </si>
  <si>
    <t>Industry total</t>
  </si>
  <si>
    <t>Transportation total</t>
  </si>
  <si>
    <t>Building Label</t>
  </si>
  <si>
    <t>Retrofit Policy</t>
  </si>
  <si>
    <t>Energy Performance Agreements with Manufacturers</t>
  </si>
  <si>
    <t>No</t>
  </si>
  <si>
    <t>Select from list option equal to national average fuel economy of onroad passenger vehicles in miles per gallon.</t>
  </si>
  <si>
    <t>Select from the list the mandatory national fuel economy standards in miles per gallon.</t>
  </si>
  <si>
    <t>Select from the list the percent reduction in fuel consumption or carbon dioxide emissions for tractor trucks.</t>
  </si>
  <si>
    <t>&gt;/=25</t>
  </si>
  <si>
    <t>&gt;/=30</t>
  </si>
  <si>
    <t>&gt;/=35</t>
  </si>
  <si>
    <t>&lt;35 or None</t>
  </si>
  <si>
    <t>&gt;/=45</t>
  </si>
  <si>
    <t>&gt;/=55</t>
  </si>
  <si>
    <t>&gt;/=60</t>
  </si>
  <si>
    <t>&lt;9% or None</t>
  </si>
  <si>
    <t>&gt;/=18%</t>
  </si>
  <si>
    <t>&gt;/=14%</t>
  </si>
  <si>
    <t>&gt;/=9%</t>
  </si>
  <si>
    <t>&lt;25 or None</t>
  </si>
  <si>
    <t>Enter total passenger kilometers traveled by motorized conveyance.</t>
  </si>
  <si>
    <t>Enter national government infrastructure investment in roads.</t>
  </si>
  <si>
    <t>Enter national government infrastructure investment in rails.</t>
  </si>
  <si>
    <t>OECD</t>
  </si>
  <si>
    <t xml:space="preserve">Enter tonne-kilometers of freight transported. </t>
  </si>
  <si>
    <t>←No Action</t>
  </si>
  <si>
    <t>Results automatically generated</t>
  </si>
  <si>
    <t>Enter passenger kilometers traveled by rail, bus and coach (inland).</t>
  </si>
  <si>
    <t>ICCT</t>
  </si>
  <si>
    <t>Data from cell E18</t>
  </si>
  <si>
    <t>Enter energy consumed by freight transport in megajoules.</t>
  </si>
  <si>
    <t xml:space="preserve">This formula calculates a change in energy intensity from 2000 through 2011 as this is the approach that was used in the International Scorecard analysis. This means that for the most accurate calculation and use of the deflator the GDP entered in cell C4 should be 2011 GDP. </t>
  </si>
  <si>
    <t>If using IEA data, access IEA's free Electricity/Heat statistics for the selected country and estimate the percentage of GWh lost by comparing "Losses" to the GWh of production from fossil-fueled power sources.</t>
  </si>
  <si>
    <t xml:space="preserve">Select "Multi-Sector Loans and Tax Credits" if the national government offers both loans and tax credits for energy efficiency across multiple sectors (i.e. industry and buildings); Select "Multi-Sector Loans OR Tax Credits" if the national government offers either loan or tax credits for energy efficiency across multiple sectors; Select "None" if neither of these financial mechanisms is offered for multiple sectors. </t>
  </si>
  <si>
    <t>South Africa</t>
  </si>
  <si>
    <t>Argentina</t>
  </si>
  <si>
    <t>Recommendations</t>
  </si>
  <si>
    <t>Poorest performing</t>
  </si>
  <si>
    <t>Most room for improvement</t>
  </si>
  <si>
    <t>Best performing</t>
  </si>
  <si>
    <t>Explore opportunities in different sectors</t>
  </si>
  <si>
    <t>Policy Area</t>
  </si>
  <si>
    <t>Policy Analysis</t>
  </si>
  <si>
    <t>Country with Best Practice</t>
  </si>
  <si>
    <t>Country Name</t>
  </si>
  <si>
    <t>2000 [YR2000]</t>
  </si>
  <si>
    <t>2011 [YR2011]</t>
  </si>
  <si>
    <t>Afghanistan</t>
  </si>
  <si>
    <t>..</t>
  </si>
  <si>
    <t>Albania</t>
  </si>
  <si>
    <t>Algeria</t>
  </si>
  <si>
    <t>American Samoa</t>
  </si>
  <si>
    <t>Andorra</t>
  </si>
  <si>
    <t>Angola</t>
  </si>
  <si>
    <t>Antigua and Barbuda</t>
  </si>
  <si>
    <t>Armenia</t>
  </si>
  <si>
    <t>Aruba</t>
  </si>
  <si>
    <t>Austria</t>
  </si>
  <si>
    <t>Azerbaijan</t>
  </si>
  <si>
    <t>Bahamas, The</t>
  </si>
  <si>
    <t>Bahrain</t>
  </si>
  <si>
    <t>Bangladesh</t>
  </si>
  <si>
    <t>Barbados</t>
  </si>
  <si>
    <t>Belarus</t>
  </si>
  <si>
    <t>Belgium</t>
  </si>
  <si>
    <t>Belize</t>
  </si>
  <si>
    <t>Benin</t>
  </si>
  <si>
    <t>Bermuda</t>
  </si>
  <si>
    <t>Bhutan</t>
  </si>
  <si>
    <t>Bolivia</t>
  </si>
  <si>
    <t>Bosnia and Herzegovina</t>
  </si>
  <si>
    <t>Botswana</t>
  </si>
  <si>
    <t>Brunei Darussalam</t>
  </si>
  <si>
    <t>Bulgaria</t>
  </si>
  <si>
    <t>Burkina Faso</t>
  </si>
  <si>
    <t>Burundi</t>
  </si>
  <si>
    <t>Cambodia</t>
  </si>
  <si>
    <t>Cameroon</t>
  </si>
  <si>
    <t>Cabo Verde</t>
  </si>
  <si>
    <t>Cayman Islands</t>
  </si>
  <si>
    <t>Central African Republic</t>
  </si>
  <si>
    <t>Chad</t>
  </si>
  <si>
    <t>Channel Islands</t>
  </si>
  <si>
    <t>Chile</t>
  </si>
  <si>
    <t>Colombia</t>
  </si>
  <si>
    <t>Comoros</t>
  </si>
  <si>
    <t>Congo, Dem. Rep.</t>
  </si>
  <si>
    <t>Congo, Rep.</t>
  </si>
  <si>
    <t>Costa Rica</t>
  </si>
  <si>
    <t>Cote d'Ivoire</t>
  </si>
  <si>
    <t>Croatia</t>
  </si>
  <si>
    <t>Cuba</t>
  </si>
  <si>
    <t>Curacao</t>
  </si>
  <si>
    <t>Cyprus</t>
  </si>
  <si>
    <t>Czech Republic</t>
  </si>
  <si>
    <t>Denmark</t>
  </si>
  <si>
    <t>Djibouti</t>
  </si>
  <si>
    <t>Dominica</t>
  </si>
  <si>
    <t>Dominican Republic</t>
  </si>
  <si>
    <t>Ecuador</t>
  </si>
  <si>
    <t>Egypt, Arab Rep.</t>
  </si>
  <si>
    <t>El Salvador</t>
  </si>
  <si>
    <t>Equatorial Guinea</t>
  </si>
  <si>
    <t>Eritrea</t>
  </si>
  <si>
    <t>Estonia</t>
  </si>
  <si>
    <t>Ethiopia</t>
  </si>
  <si>
    <t>Faeroe Islands</t>
  </si>
  <si>
    <t>Fiji</t>
  </si>
  <si>
    <t>Finland</t>
  </si>
  <si>
    <t>French Polynesia</t>
  </si>
  <si>
    <t>Gabon</t>
  </si>
  <si>
    <t>Gambia, The</t>
  </si>
  <si>
    <t>Georgia</t>
  </si>
  <si>
    <t>Ghana</t>
  </si>
  <si>
    <t>Greece</t>
  </si>
  <si>
    <t>Greenland</t>
  </si>
  <si>
    <t>Grenada</t>
  </si>
  <si>
    <t>Guam</t>
  </si>
  <si>
    <t>Guatemala</t>
  </si>
  <si>
    <t>Guinea</t>
  </si>
  <si>
    <t>Guinea-Bissau</t>
  </si>
  <si>
    <t>Guyana</t>
  </si>
  <si>
    <t>Haiti</t>
  </si>
  <si>
    <t>Honduras</t>
  </si>
  <si>
    <t>Hong Kong SAR, China</t>
  </si>
  <si>
    <t>Hungary</t>
  </si>
  <si>
    <t>Iceland</t>
  </si>
  <si>
    <t>Indonesia</t>
  </si>
  <si>
    <t>Iran, Islamic Rep.</t>
  </si>
  <si>
    <t>Iraq</t>
  </si>
  <si>
    <t>Ireland</t>
  </si>
  <si>
    <t>Isle of Man</t>
  </si>
  <si>
    <t>Israel</t>
  </si>
  <si>
    <t>Jamaica</t>
  </si>
  <si>
    <t>Jordan</t>
  </si>
  <si>
    <t>Kazakhstan</t>
  </si>
  <si>
    <t>Kenya</t>
  </si>
  <si>
    <t>Kiribati</t>
  </si>
  <si>
    <t>Korea, Dem. Rep.</t>
  </si>
  <si>
    <t>Korea, Rep.</t>
  </si>
  <si>
    <t>Kosovo</t>
  </si>
  <si>
    <t>Kuwait</t>
  </si>
  <si>
    <t>Kyrgyz Republic</t>
  </si>
  <si>
    <t>Lao PDR</t>
  </si>
  <si>
    <t>Latvia</t>
  </si>
  <si>
    <t>Lebanon</t>
  </si>
  <si>
    <t>Lesotho</t>
  </si>
  <si>
    <t>Liberia</t>
  </si>
  <si>
    <t>Libya</t>
  </si>
  <si>
    <t>Liechtenstein</t>
  </si>
  <si>
    <t>Lithuania</t>
  </si>
  <si>
    <t>Luxembourg</t>
  </si>
  <si>
    <t>Macao SAR, China</t>
  </si>
  <si>
    <t>Macedonia, FYR</t>
  </si>
  <si>
    <t>Madagascar</t>
  </si>
  <si>
    <t>Malawi</t>
  </si>
  <si>
    <t>Malaysia</t>
  </si>
  <si>
    <t>Maldives</t>
  </si>
  <si>
    <t>Mali</t>
  </si>
  <si>
    <t>Malta</t>
  </si>
  <si>
    <t>Marshall Islands</t>
  </si>
  <si>
    <t>Mauritania</t>
  </si>
  <si>
    <t>Mauritius</t>
  </si>
  <si>
    <t>Micronesia, Fed. Sts.</t>
  </si>
  <si>
    <t>Moldova</t>
  </si>
  <si>
    <t>Monaco</t>
  </si>
  <si>
    <t>Mongolia</t>
  </si>
  <si>
    <t>Montenegro</t>
  </si>
  <si>
    <t>Morocco</t>
  </si>
  <si>
    <t>Mozambique</t>
  </si>
  <si>
    <t>Myanmar</t>
  </si>
  <si>
    <t>Namibia</t>
  </si>
  <si>
    <t>Nepal</t>
  </si>
  <si>
    <t>Netherlands</t>
  </si>
  <si>
    <t>New Caledonia</t>
  </si>
  <si>
    <t>New Zealand</t>
  </si>
  <si>
    <t>Nicaragua</t>
  </si>
  <si>
    <t>Niger</t>
  </si>
  <si>
    <t>Nigeria</t>
  </si>
  <si>
    <t>Northern Mariana Islands</t>
  </si>
  <si>
    <t>Norway</t>
  </si>
  <si>
    <t>Oman</t>
  </si>
  <si>
    <t>Pakistan</t>
  </si>
  <si>
    <t>Palau</t>
  </si>
  <si>
    <t>Panama</t>
  </si>
  <si>
    <t>Papua New Guinea</t>
  </si>
  <si>
    <t>Paraguay</t>
  </si>
  <si>
    <t>Peru</t>
  </si>
  <si>
    <t>Philippines</t>
  </si>
  <si>
    <t>Poland</t>
  </si>
  <si>
    <t>Portugal</t>
  </si>
  <si>
    <t>Puerto Rico</t>
  </si>
  <si>
    <t>Qatar</t>
  </si>
  <si>
    <t>Romania</t>
  </si>
  <si>
    <t>Russian Federation</t>
  </si>
  <si>
    <t>Rwanda</t>
  </si>
  <si>
    <t>Samoa</t>
  </si>
  <si>
    <t>San Marino</t>
  </si>
  <si>
    <t>Sao Tome and Principe</t>
  </si>
  <si>
    <t>Saudi Arabia</t>
  </si>
  <si>
    <t>Senegal</t>
  </si>
  <si>
    <t>Serbia</t>
  </si>
  <si>
    <t>Seychelles</t>
  </si>
  <si>
    <t>Sierra Leone</t>
  </si>
  <si>
    <t>Singapore</t>
  </si>
  <si>
    <t>Sint Maarten (Dutch part)</t>
  </si>
  <si>
    <t>Slovak Republic</t>
  </si>
  <si>
    <t>Slovenia</t>
  </si>
  <si>
    <t>Solomon Islands</t>
  </si>
  <si>
    <t>Somalia</t>
  </si>
  <si>
    <t>South Sudan</t>
  </si>
  <si>
    <t>Sri Lanka</t>
  </si>
  <si>
    <t>St. Kitts and Nevis</t>
  </si>
  <si>
    <t>St. Lucia</t>
  </si>
  <si>
    <t>St. Martin (French part)</t>
  </si>
  <si>
    <t>St. Vincent and the Grenadines</t>
  </si>
  <si>
    <t>Sudan</t>
  </si>
  <si>
    <t>Suriname</t>
  </si>
  <si>
    <t>Swaziland</t>
  </si>
  <si>
    <t>Sweden</t>
  </si>
  <si>
    <t>Switzerland</t>
  </si>
  <si>
    <t>Syrian Arab Republic</t>
  </si>
  <si>
    <t>Tajikistan</t>
  </si>
  <si>
    <t>Tanzania</t>
  </si>
  <si>
    <t>Thailand</t>
  </si>
  <si>
    <t>Timor-Leste</t>
  </si>
  <si>
    <t>Togo</t>
  </si>
  <si>
    <t>Tonga</t>
  </si>
  <si>
    <t>Trinidad and Tobago</t>
  </si>
  <si>
    <t>Tunisia</t>
  </si>
  <si>
    <t>Turkey</t>
  </si>
  <si>
    <t>Turkmenistan</t>
  </si>
  <si>
    <t>Turks and Caicos Islands</t>
  </si>
  <si>
    <t>Tuvalu</t>
  </si>
  <si>
    <t>Uganda</t>
  </si>
  <si>
    <t>Ukraine</t>
  </si>
  <si>
    <t>United Arab Emirates</t>
  </si>
  <si>
    <t>United Kingdom</t>
  </si>
  <si>
    <t>United States</t>
  </si>
  <si>
    <t>Uruguay</t>
  </si>
  <si>
    <t>Uzbekistan</t>
  </si>
  <si>
    <t>Vanuatu</t>
  </si>
  <si>
    <t>Venezuela, RB</t>
  </si>
  <si>
    <t>Vietnam</t>
  </si>
  <si>
    <t>Virgin Islands (U.S.)</t>
  </si>
  <si>
    <t>West Bank and Gaza</t>
  </si>
  <si>
    <t>Yemen, Rep.</t>
  </si>
  <si>
    <t>Zambia</t>
  </si>
  <si>
    <t>Zimbabwe</t>
  </si>
  <si>
    <t>World</t>
  </si>
  <si>
    <t>2001 [YR2001]</t>
  </si>
  <si>
    <t>2002 [YR2002]</t>
  </si>
  <si>
    <t>2003 [YR2003]</t>
  </si>
  <si>
    <t>2004 [YR2004]</t>
  </si>
  <si>
    <t>2005 [YR2005]</t>
  </si>
  <si>
    <t>2006 [YR2006]</t>
  </si>
  <si>
    <t>2007 [YR2007]</t>
  </si>
  <si>
    <t>2008 [YR2008]</t>
  </si>
  <si>
    <t>2009 [YR2009]</t>
  </si>
  <si>
    <t>2010 [YR2010]</t>
  </si>
  <si>
    <t>Inflation, GDP deflator (annual %)</t>
  </si>
  <si>
    <t>"Yes" means that the country currently has energy efficiency requirements for building retrofits in residential and commerical buildings; "Incentives/mixed" means the country has policies for one sector or just public buildings or it has incentives inplace for energy efficiency improvements in buildings undergoing retrofits.</t>
  </si>
  <si>
    <t>Best Practices</t>
  </si>
  <si>
    <t>sector</t>
  </si>
  <si>
    <t>country</t>
  </si>
  <si>
    <t>Select the standard that most accurately represents the policy in place in your country.</t>
  </si>
  <si>
    <t>The spending total used should include spending by the national government and the utility sector and may be found in a national budget. In many cases this data will be an approximation. It is normalized by population and points are awarded for large per person differences in spending.</t>
  </si>
  <si>
    <t xml:space="preserve">This data is available for free from IEA's database in the folder titled "Energy Technology RD&amp;D 2012 edition". Use 2011 spending and 2011 USD. Spending data input is normalized by population. </t>
  </si>
  <si>
    <t>This should reflect the economic size of the ESCO market in 2011 USD. Market size is normalised by GDP.</t>
  </si>
  <si>
    <t xml:space="preserve">Select "Yes" if the national government has a water policy that specifically requires measures that improve water efficiency or water savings. </t>
  </si>
  <si>
    <t xml:space="preserve">Floor space of buildings is not available from a central source. Heating and cooling degree days are calculated by selecting a weather station in each of the three most populated cities in a country. For each city/weather station the total number of heating degree days should be added to the total number of cooling degree days  in a 12 month period. The base temperature is 65 degrees Fahrenheit. The average of the 3 cities should be listed in cells D9 and D12. 
</t>
  </si>
  <si>
    <t>The scoring of the building code metrics does not depend on the stringency of the requirements. Rating is based only on the presence (or absence) of a requirement addressing the elements listed.</t>
  </si>
  <si>
    <t xml:space="preserve">In the CLASP database select country and search by policy type for "Minimum Energy Performance Standards" with a status of "Entered into Force". The search should specify "Mandatory" policies only.  The total number of products covered should be listed. User may need to review for duplicate listings of the same product. </t>
  </si>
  <si>
    <t>If there is a requirement that energy use is made public for all buildings select "All", if such a requirement applies to only select buildings (e.g. new buildings, public buildings) select "Partial". If there is a voluntary disclosure program select "Voluntary", otherwise select "None".</t>
  </si>
  <si>
    <t xml:space="preserve">Data not available for all countries from WEC. Metric can be computed using total electricity produced by CHP (in ktoe) divided by total energy consumed by the industrial sector (cell H6). </t>
  </si>
  <si>
    <t xml:space="preserve">Data not available for all countries from WEC. Metric can be computed using total electricity consumed by agriculture (in ktoe) divided by total energy consumed by the industrial sector (cell H6) in 2005.. </t>
  </si>
  <si>
    <t xml:space="preserve">This data is available for free from IEA's database. Use 2011 spending and 2011 USD. Spending data input is normalized by population. </t>
  </si>
  <si>
    <t xml:space="preserve">This data is not readily available from a central source for most countries. Passenger kilometers is available, however this should not be confused with vehicle miles traveled needed here.  </t>
  </si>
  <si>
    <t xml:space="preserve">The ICCT tracks this information for some countries.  </t>
  </si>
  <si>
    <t>Enter data in megajoules</t>
  </si>
  <si>
    <t>Enter data for inland transport only</t>
  </si>
  <si>
    <t>Distance of freight transport in relation to gross domestic product is automatically computed</t>
  </si>
  <si>
    <t>Enter total for inland travel only</t>
  </si>
  <si>
    <t>Inland travel only, excluding motorcycles</t>
  </si>
  <si>
    <t xml:space="preserve">Currency conversion is not necessary, but same currency must be used for both cell E25 and E26. </t>
  </si>
  <si>
    <t>Enter the GDP of the industrial sector in your country (excluding the agricultural sector)</t>
  </si>
  <si>
    <t>Industrial energy intensity</t>
  </si>
  <si>
    <t xml:space="preserve">Energy intensity varies significantly among the 12 industries analyzed for each country, and the mix varies significantly among the countries. In the report we make an effort to normalize based on the industry mix. However, data for the normalization is difficult to assemble so the results for this tool are not weighted, giving a slightly skewed result. </t>
  </si>
  <si>
    <t>CIA World Factbook</t>
  </si>
  <si>
    <t xml:space="preserve">Enter the distribution losses reported by IEA (or another source) as a percent (%) of total production.  </t>
  </si>
  <si>
    <t>Enter floor space of the commercial buildings (square feet)</t>
  </si>
  <si>
    <t>Enter total spending by national government and utilities in 2011 (or most recent) USD.</t>
  </si>
  <si>
    <t xml:space="preserve">If there is a mandatory disclosure of the energy consumption of appliances and equipment in the coutnry select "mandatory" and the label format that applies to your country. Catagorical or continuous. Categorical labels divide the models into distinct groups based on energy use or efficiency, whereas continuous scales mark the high and low end of energy use or efficiency among models and place each model in the appropriate place along the continuum. </t>
  </si>
  <si>
    <t>Select from the list the sum of the following (award "1" for each element below that is a requirement in the country's residential building code): 
Insulation in Walls and Ceilings;
Window U-Factor and Shading/Solar Heat Gain Coefficient;
Lighting Efficiency;
Heating and Cooling Requirements; and
Sealing Against Infiltration</t>
  </si>
  <si>
    <t>Select from the list the sum of the following (award "1" for each element below that is a requirement in the country's residential building code): 
Insulation in Walls and Ceilings;
Window U-Factor and Shading/Solar Heat Gain Coefficient;
Lighting Efficiency;
Heating and Cooling Requirements; 
Proper design, position, and orientation; and Sealing Against Infiltration</t>
  </si>
  <si>
    <t>Authors: Rachel Young, Chetana Kallakuri, Sara Hayes</t>
  </si>
  <si>
    <t>Total final energy consumption
(ktoe)</t>
  </si>
  <si>
    <t>Primary energy consumed (MMBtu)</t>
  </si>
  <si>
    <t>Industrial consumption
(ktoe)</t>
  </si>
  <si>
    <t>Transport consumption
(ktoe)</t>
  </si>
  <si>
    <t>Residential consumption 
(ktoe)</t>
  </si>
  <si>
    <t>Commercial and public services consumption 
(ktoe)</t>
  </si>
  <si>
    <t>←Enter data</t>
  </si>
  <si>
    <t>Country research</t>
  </si>
  <si>
    <t>Recommended source</t>
  </si>
  <si>
    <t>Your country</t>
  </si>
  <si>
    <t>New country</t>
  </si>
  <si>
    <t>2014 International Energy Efficiency Scorecard countries</t>
  </si>
  <si>
    <t>Total possible points</t>
  </si>
  <si>
    <t>Enter GDP from 2000 in current USD</t>
  </si>
  <si>
    <t>Enter total final energy consumption (ktoe) from 2000</t>
  </si>
  <si>
    <t>Detailed results</t>
  </si>
  <si>
    <t>Country inflation (GDP deflator to $2011)</t>
  </si>
  <si>
    <t>2015 International Energy Efficiency Self-Scoring Tool</t>
  </si>
  <si>
    <t>Last Updated: Aug 18,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</si>
</sst>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4" x14ac:knownFonts="1">
    <font>
      <sz val="11"/>
      <color theme="1"/>
      <name val="Calibri"/>
      <family val="2"/>
      <scheme val="minor"/>
    </font>
    <font>
      <sz val="11"/>
      <color theme="1"/>
      <name val="Franklin Gothic Book"/>
      <family val="2"/>
    </font>
    <font>
      <sz val="20"/>
      <color theme="1"/>
      <name val="Franklin Gothic Book"/>
      <family val="2"/>
    </font>
    <font>
      <sz val="10"/>
      <color theme="1"/>
      <name val="Franklin Gothic Book"/>
      <family val="2"/>
    </font>
    <font>
      <u/>
      <sz val="11"/>
      <color theme="10"/>
      <name val="Calibri"/>
      <family val="2"/>
      <scheme val="minor"/>
    </font>
    <font>
      <i/>
      <sz val="10"/>
      <color theme="1"/>
      <name val="Franklin Gothic Book"/>
      <family val="2"/>
    </font>
    <font>
      <b/>
      <sz val="10"/>
      <color theme="1"/>
      <name val="Franklin Gothic Book"/>
      <family val="2"/>
    </font>
    <font>
      <u/>
      <sz val="10"/>
      <color theme="10"/>
      <name val="Franklin Gothic Book"/>
      <family val="2"/>
    </font>
    <font>
      <sz val="11"/>
      <color theme="1"/>
      <name val="Calibri"/>
      <family val="2"/>
      <scheme val="minor"/>
    </font>
    <font>
      <u/>
      <sz val="10"/>
      <color theme="10"/>
      <name val="Arial"/>
      <family val="2"/>
    </font>
    <font>
      <b/>
      <sz val="11"/>
      <color theme="1"/>
      <name val="Franklin Gothic Book"/>
      <family val="2"/>
    </font>
    <font>
      <u/>
      <sz val="11"/>
      <color theme="11"/>
      <name val="Calibri"/>
      <family val="2"/>
      <scheme val="minor"/>
    </font>
    <font>
      <sz val="12"/>
      <color theme="1"/>
      <name val="Franklin Gothic Book"/>
      <family val="2"/>
    </font>
    <font>
      <b/>
      <sz val="12"/>
      <color theme="1"/>
      <name val="Franklin Gothic Book"/>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5999938962981048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top style="thin">
        <color auto="1"/>
      </top>
      <bottom style="thin">
        <color auto="1"/>
      </bottom>
      <diagonal/>
    </border>
    <border>
      <left/>
      <right/>
      <top style="thin">
        <color auto="1"/>
      </top>
      <bottom/>
      <diagonal/>
    </border>
  </borders>
  <cellStyleXfs count="13">
    <xf numFmtId="0" fontId="0" fillId="0" borderId="0"/>
    <xf numFmtId="0" fontId="4" fillId="0" borderId="0" applyNumberFormat="0" applyFill="0" applyBorder="0" applyAlignment="0" applyProtection="0"/>
    <xf numFmtId="9" fontId="8" fillId="0" borderId="0" applyFont="0" applyFill="0" applyBorder="0" applyAlignment="0" applyProtection="0"/>
    <xf numFmtId="43" fontId="8" fillId="0" borderId="0" applyFon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cellStyleXfs>
  <cellXfs count="218">
    <xf numFmtId="0" fontId="0" fillId="0" borderId="0" xfId="0"/>
    <xf numFmtId="0" fontId="1" fillId="2" borderId="0" xfId="0" applyFont="1" applyFill="1"/>
    <xf numFmtId="0" fontId="2" fillId="2" borderId="0" xfId="0" applyFont="1" applyFill="1"/>
    <xf numFmtId="0" fontId="3" fillId="2" borderId="0" xfId="0" applyFont="1" applyFill="1"/>
    <xf numFmtId="0" fontId="3" fillId="2" borderId="0" xfId="0" applyFont="1" applyFill="1" applyBorder="1" applyAlignment="1">
      <alignment horizontal="center" vertical="center" wrapText="1"/>
    </xf>
    <xf numFmtId="0" fontId="3" fillId="2" borderId="0" xfId="0" applyFont="1" applyFill="1" applyBorder="1" applyAlignment="1">
      <alignment vertical="center" wrapText="1"/>
    </xf>
    <xf numFmtId="0" fontId="3" fillId="2" borderId="0" xfId="0" applyFont="1" applyFill="1" applyAlignment="1">
      <alignment vertical="center"/>
    </xf>
    <xf numFmtId="0" fontId="3" fillId="2" borderId="0" xfId="0" applyFont="1" applyFill="1" applyAlignment="1">
      <alignment horizontal="center" vertical="center"/>
    </xf>
    <xf numFmtId="0" fontId="3" fillId="3" borderId="2" xfId="0" applyFont="1" applyFill="1" applyBorder="1"/>
    <xf numFmtId="0" fontId="3" fillId="3" borderId="2" xfId="0" applyFont="1" applyFill="1" applyBorder="1" applyAlignment="1">
      <alignment horizontal="center" vertical="center" wrapText="1"/>
    </xf>
    <xf numFmtId="0" fontId="5" fillId="2" borderId="0" xfId="0" applyFont="1" applyFill="1"/>
    <xf numFmtId="0" fontId="6" fillId="3" borderId="2" xfId="0" applyFont="1" applyFill="1" applyBorder="1" applyAlignment="1">
      <alignment horizontal="left" indent="1"/>
    </xf>
    <xf numFmtId="0" fontId="6" fillId="3" borderId="3" xfId="0" applyFont="1" applyFill="1" applyBorder="1" applyAlignment="1">
      <alignment horizontal="left" indent="1"/>
    </xf>
    <xf numFmtId="0" fontId="7" fillId="3" borderId="2" xfId="1" applyFont="1" applyFill="1" applyBorder="1" applyAlignment="1">
      <alignment horizontal="center" vertical="center"/>
    </xf>
    <xf numFmtId="0" fontId="3" fillId="2" borderId="0" xfId="0" applyFont="1" applyFill="1" applyBorder="1"/>
    <xf numFmtId="0" fontId="3" fillId="2" borderId="0" xfId="0" applyFont="1" applyFill="1" applyBorder="1" applyAlignment="1"/>
    <xf numFmtId="0" fontId="3" fillId="2" borderId="0" xfId="0" applyFont="1" applyFill="1" applyBorder="1" applyAlignment="1">
      <alignment wrapText="1"/>
    </xf>
    <xf numFmtId="0" fontId="3" fillId="2" borderId="0" xfId="0" applyFont="1" applyFill="1" applyAlignment="1"/>
    <xf numFmtId="0" fontId="5" fillId="2" borderId="0" xfId="0" applyFont="1" applyFill="1" applyAlignment="1">
      <alignment vertical="center"/>
    </xf>
    <xf numFmtId="0" fontId="6" fillId="3" borderId="2" xfId="0" applyFont="1" applyFill="1" applyBorder="1" applyAlignment="1">
      <alignment horizontal="left" vertical="center" indent="1"/>
    </xf>
    <xf numFmtId="0" fontId="3" fillId="3" borderId="2" xfId="0" applyFont="1" applyFill="1" applyBorder="1" applyAlignment="1">
      <alignment horizontal="left" vertical="center" indent="1"/>
    </xf>
    <xf numFmtId="0" fontId="6" fillId="3" borderId="3" xfId="0" applyFont="1" applyFill="1" applyBorder="1" applyAlignment="1">
      <alignment horizontal="left" vertical="center" indent="1"/>
    </xf>
    <xf numFmtId="0" fontId="3" fillId="3" borderId="4" xfId="0" applyFont="1" applyFill="1" applyBorder="1" applyAlignment="1">
      <alignment horizontal="center" vertical="center"/>
    </xf>
    <xf numFmtId="0" fontId="6" fillId="2" borderId="0" xfId="0" applyFont="1" applyFill="1" applyAlignment="1"/>
    <xf numFmtId="0" fontId="6" fillId="2" borderId="0" xfId="0" applyFont="1" applyFill="1" applyBorder="1" applyAlignment="1"/>
    <xf numFmtId="0" fontId="3" fillId="2" borderId="0" xfId="0" applyFont="1" applyFill="1" applyBorder="1" applyAlignment="1">
      <alignment vertical="center"/>
    </xf>
    <xf numFmtId="0" fontId="3" fillId="2" borderId="7" xfId="0" applyFont="1" applyFill="1" applyBorder="1" applyAlignment="1">
      <alignment horizontal="center" vertical="center"/>
    </xf>
    <xf numFmtId="0" fontId="6" fillId="2" borderId="0" xfId="0" applyFont="1" applyFill="1" applyBorder="1" applyAlignment="1">
      <alignment vertical="center"/>
    </xf>
    <xf numFmtId="0" fontId="3" fillId="3" borderId="2" xfId="0" applyFont="1" applyFill="1" applyBorder="1" applyAlignment="1">
      <alignment horizontal="left" vertical="center"/>
    </xf>
    <xf numFmtId="0" fontId="6" fillId="2" borderId="13" xfId="0" applyFont="1" applyFill="1" applyBorder="1" applyAlignment="1">
      <alignment horizontal="center" vertical="center"/>
    </xf>
    <xf numFmtId="0" fontId="3" fillId="2" borderId="13"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3" xfId="0" applyFont="1" applyFill="1" applyBorder="1" applyAlignment="1">
      <alignment horizontal="center" vertical="center"/>
    </xf>
    <xf numFmtId="0" fontId="6" fillId="2" borderId="13" xfId="0" applyFont="1" applyFill="1" applyBorder="1" applyAlignment="1">
      <alignment horizontal="center" vertical="center" wrapText="1"/>
    </xf>
    <xf numFmtId="0" fontId="3" fillId="3" borderId="9"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6" xfId="0" applyFont="1" applyFill="1" applyBorder="1" applyAlignment="1">
      <alignment horizontal="center" vertical="center"/>
    </xf>
    <xf numFmtId="0" fontId="3" fillId="2" borderId="13" xfId="0" applyFont="1" applyFill="1" applyBorder="1" applyAlignment="1">
      <alignment vertical="center"/>
    </xf>
    <xf numFmtId="0" fontId="5" fillId="2" borderId="10" xfId="0" applyFont="1" applyFill="1" applyBorder="1" applyAlignment="1">
      <alignment vertical="center"/>
    </xf>
    <xf numFmtId="0" fontId="5" fillId="2" borderId="11" xfId="0" applyFont="1" applyFill="1" applyBorder="1" applyAlignment="1">
      <alignment vertical="center"/>
    </xf>
    <xf numFmtId="0" fontId="5" fillId="3" borderId="11" xfId="0" applyFont="1" applyFill="1" applyBorder="1" applyAlignment="1">
      <alignment vertical="center"/>
    </xf>
    <xf numFmtId="0" fontId="3" fillId="3" borderId="9" xfId="0" applyFont="1" applyFill="1" applyBorder="1" applyAlignment="1">
      <alignment vertical="center"/>
    </xf>
    <xf numFmtId="0" fontId="5" fillId="3" borderId="8" xfId="0" applyFont="1" applyFill="1" applyBorder="1" applyAlignment="1">
      <alignment vertical="center"/>
    </xf>
    <xf numFmtId="0" fontId="3" fillId="6" borderId="12"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2" xfId="0" applyFont="1" applyFill="1" applyBorder="1" applyAlignment="1">
      <alignment horizontal="center" vertical="center"/>
    </xf>
    <xf numFmtId="0" fontId="5" fillId="2" borderId="15" xfId="0" applyFont="1" applyFill="1" applyBorder="1" applyAlignment="1">
      <alignment vertical="center"/>
    </xf>
    <xf numFmtId="0" fontId="5" fillId="2" borderId="0" xfId="0" applyFont="1" applyFill="1" applyBorder="1" applyAlignment="1">
      <alignment vertical="center"/>
    </xf>
    <xf numFmtId="0" fontId="0" fillId="2" borderId="0" xfId="0" applyFill="1"/>
    <xf numFmtId="0" fontId="3" fillId="3" borderId="3" xfId="0" applyFont="1" applyFill="1" applyBorder="1" applyAlignment="1">
      <alignment horizontal="center" vertical="center" wrapText="1"/>
    </xf>
    <xf numFmtId="0" fontId="7" fillId="2" borderId="7" xfId="1" applyFont="1" applyFill="1" applyBorder="1" applyAlignment="1">
      <alignment horizontal="center" vertical="center"/>
    </xf>
    <xf numFmtId="0" fontId="7" fillId="2" borderId="13" xfId="1" applyFont="1" applyFill="1" applyBorder="1" applyAlignment="1">
      <alignment horizontal="center" vertical="center"/>
    </xf>
    <xf numFmtId="0" fontId="3" fillId="2" borderId="13"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6" borderId="12" xfId="0" applyFont="1" applyFill="1" applyBorder="1" applyAlignment="1">
      <alignment horizontal="center" vertical="center"/>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 fillId="3" borderId="4" xfId="0" applyFont="1" applyFill="1" applyBorder="1" applyAlignment="1">
      <alignment horizontal="center" vertical="center"/>
    </xf>
    <xf numFmtId="0" fontId="6" fillId="2" borderId="13" xfId="0" applyFont="1" applyFill="1" applyBorder="1" applyAlignment="1">
      <alignment horizontal="center" vertical="center"/>
    </xf>
    <xf numFmtId="0" fontId="3" fillId="2" borderId="12" xfId="0" applyFont="1" applyFill="1" applyBorder="1" applyAlignment="1">
      <alignment horizontal="center" vertical="center"/>
    </xf>
    <xf numFmtId="0" fontId="6" fillId="2" borderId="12" xfId="0" applyFont="1" applyFill="1" applyBorder="1" applyAlignment="1">
      <alignment horizontal="center" vertical="center" wrapText="1"/>
    </xf>
    <xf numFmtId="0" fontId="3" fillId="2" borderId="12" xfId="0" applyFont="1" applyFill="1" applyBorder="1" applyAlignment="1">
      <alignment vertical="center"/>
    </xf>
    <xf numFmtId="0" fontId="3" fillId="3" borderId="12" xfId="0" applyFont="1" applyFill="1" applyBorder="1" applyAlignment="1">
      <alignment vertical="center"/>
    </xf>
    <xf numFmtId="0" fontId="3" fillId="3" borderId="6" xfId="0" applyFont="1" applyFill="1" applyBorder="1" applyAlignment="1">
      <alignment vertical="center"/>
    </xf>
    <xf numFmtId="0" fontId="3" fillId="2" borderId="12"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2" xfId="0" applyFont="1" applyFill="1" applyBorder="1" applyAlignment="1">
      <alignment horizontal="center" wrapText="1"/>
    </xf>
    <xf numFmtId="9" fontId="0" fillId="0" borderId="0" xfId="0" applyNumberFormat="1"/>
    <xf numFmtId="0" fontId="3" fillId="3" borderId="13" xfId="0" applyFont="1" applyFill="1" applyBorder="1" applyAlignment="1">
      <alignment horizontal="center" vertical="center" wrapText="1"/>
    </xf>
    <xf numFmtId="0" fontId="3" fillId="3" borderId="13" xfId="0" applyFont="1" applyFill="1" applyBorder="1" applyAlignment="1">
      <alignment horizontal="center" wrapText="1"/>
    </xf>
    <xf numFmtId="0" fontId="3" fillId="2" borderId="0" xfId="0" applyFont="1" applyFill="1" applyBorder="1" applyAlignment="1">
      <alignment horizontal="center" vertical="center"/>
    </xf>
    <xf numFmtId="0" fontId="9" fillId="2" borderId="13" xfId="1" applyFont="1" applyFill="1" applyBorder="1" applyAlignment="1">
      <alignment horizontal="center" vertical="center" wrapText="1"/>
    </xf>
    <xf numFmtId="1" fontId="1" fillId="2" borderId="0" xfId="0" applyNumberFormat="1" applyFont="1" applyFill="1" applyBorder="1" applyAlignment="1">
      <alignment horizontal="right"/>
    </xf>
    <xf numFmtId="1" fontId="1" fillId="2" borderId="0" xfId="0" applyNumberFormat="1" applyFont="1" applyFill="1" applyBorder="1"/>
    <xf numFmtId="0" fontId="3" fillId="6" borderId="11" xfId="0" applyFont="1" applyFill="1" applyBorder="1" applyAlignment="1">
      <alignment horizontal="center" vertical="center"/>
    </xf>
    <xf numFmtId="0" fontId="6" fillId="3" borderId="13" xfId="0" applyFont="1" applyFill="1" applyBorder="1" applyAlignment="1">
      <alignment horizontal="center" vertical="center"/>
    </xf>
    <xf numFmtId="0" fontId="3" fillId="3" borderId="0" xfId="0" applyFont="1" applyFill="1" applyBorder="1" applyAlignment="1">
      <alignment horizontal="left" vertical="center" wrapText="1"/>
    </xf>
    <xf numFmtId="0" fontId="3" fillId="3" borderId="11" xfId="0" applyFont="1" applyFill="1" applyBorder="1" applyAlignment="1">
      <alignment vertical="center"/>
    </xf>
    <xf numFmtId="0" fontId="0" fillId="2" borderId="13" xfId="0" applyFill="1" applyBorder="1"/>
    <xf numFmtId="0" fontId="0" fillId="2" borderId="11" xfId="0" applyFill="1" applyBorder="1"/>
    <xf numFmtId="0" fontId="3" fillId="3" borderId="13" xfId="0" applyFont="1" applyFill="1" applyBorder="1" applyAlignment="1">
      <alignment horizontal="left" vertical="center" wrapText="1"/>
    </xf>
    <xf numFmtId="0" fontId="0" fillId="2" borderId="12" xfId="0" applyFill="1" applyBorder="1"/>
    <xf numFmtId="0" fontId="3" fillId="3" borderId="12" xfId="0" applyFont="1" applyFill="1" applyBorder="1" applyAlignment="1">
      <alignment horizontal="left" vertical="center" wrapText="1"/>
    </xf>
    <xf numFmtId="0" fontId="3" fillId="6" borderId="12" xfId="0" applyFont="1" applyFill="1" applyBorder="1" applyAlignment="1">
      <alignment horizontal="center" vertical="center"/>
    </xf>
    <xf numFmtId="0" fontId="3" fillId="6" borderId="12" xfId="0" applyFont="1" applyFill="1" applyBorder="1" applyAlignment="1">
      <alignment horizontal="center" vertical="center"/>
    </xf>
    <xf numFmtId="0" fontId="6" fillId="2" borderId="12" xfId="0" applyFont="1" applyFill="1" applyBorder="1" applyAlignment="1">
      <alignment horizontal="center" vertical="center" wrapText="1"/>
    </xf>
    <xf numFmtId="0" fontId="1" fillId="2" borderId="0" xfId="0" applyFont="1" applyFill="1" applyBorder="1"/>
    <xf numFmtId="0" fontId="1" fillId="2" borderId="0" xfId="0" applyFont="1" applyFill="1" applyBorder="1" applyAlignment="1">
      <alignment horizontal="center"/>
    </xf>
    <xf numFmtId="0" fontId="1" fillId="2" borderId="0" xfId="0" applyFont="1" applyFill="1" applyBorder="1" applyAlignment="1">
      <alignment horizontal="center" vertical="center"/>
    </xf>
    <xf numFmtId="0" fontId="3" fillId="6" borderId="0" xfId="0" applyFont="1" applyFill="1" applyAlignment="1">
      <alignment horizontal="center" vertical="center"/>
    </xf>
    <xf numFmtId="0" fontId="0" fillId="0" borderId="0" xfId="0" applyFont="1"/>
    <xf numFmtId="0" fontId="7" fillId="2" borderId="0" xfId="1" applyFont="1" applyFill="1" applyAlignment="1">
      <alignment horizontal="center" vertical="center"/>
    </xf>
    <xf numFmtId="0" fontId="10" fillId="2" borderId="0" xfId="0" applyFont="1" applyFill="1" applyBorder="1"/>
    <xf numFmtId="0" fontId="10" fillId="2" borderId="0" xfId="0" applyFont="1" applyFill="1" applyBorder="1" applyAlignment="1">
      <alignment vertical="center"/>
    </xf>
    <xf numFmtId="0" fontId="1" fillId="2" borderId="0" xfId="0" applyFont="1" applyFill="1" applyAlignment="1">
      <alignment vertical="center"/>
    </xf>
    <xf numFmtId="0" fontId="10" fillId="2" borderId="0" xfId="0" applyFont="1" applyFill="1" applyAlignment="1">
      <alignment vertical="center"/>
    </xf>
    <xf numFmtId="0" fontId="3" fillId="2" borderId="12" xfId="0" applyFont="1" applyFill="1" applyBorder="1" applyAlignment="1">
      <alignment horizontal="left" vertical="center" wrapText="1"/>
    </xf>
    <xf numFmtId="0" fontId="1" fillId="2" borderId="1" xfId="0" applyFont="1" applyFill="1" applyBorder="1"/>
    <xf numFmtId="0" fontId="1" fillId="2" borderId="1" xfId="0" applyFont="1" applyFill="1" applyBorder="1" applyAlignment="1">
      <alignment horizontal="center"/>
    </xf>
    <xf numFmtId="0" fontId="10" fillId="2" borderId="0" xfId="0" applyFont="1" applyFill="1" applyBorder="1" applyAlignment="1">
      <alignment horizontal="center"/>
    </xf>
    <xf numFmtId="0" fontId="1" fillId="3" borderId="0" xfId="0" applyFont="1" applyFill="1" applyBorder="1" applyAlignment="1">
      <alignment horizontal="center"/>
    </xf>
    <xf numFmtId="0" fontId="10" fillId="2" borderId="1" xfId="0" applyFont="1" applyFill="1" applyBorder="1" applyAlignment="1">
      <alignment horizontal="center"/>
    </xf>
    <xf numFmtId="0" fontId="1" fillId="5" borderId="15" xfId="0" applyFont="1" applyFill="1" applyBorder="1" applyAlignment="1">
      <alignment horizontal="center" vertical="center" wrapText="1"/>
    </xf>
    <xf numFmtId="0" fontId="1" fillId="5" borderId="15" xfId="0" applyFont="1" applyFill="1" applyBorder="1" applyAlignment="1">
      <alignment horizontal="center" vertical="center"/>
    </xf>
    <xf numFmtId="0" fontId="3" fillId="2" borderId="12" xfId="0" applyFont="1" applyFill="1" applyBorder="1" applyAlignment="1">
      <alignment horizontal="left" vertical="center" wrapText="1"/>
    </xf>
    <xf numFmtId="0" fontId="1" fillId="5" borderId="14" xfId="0" applyFont="1" applyFill="1" applyBorder="1" applyAlignment="1">
      <alignment vertical="center"/>
    </xf>
    <xf numFmtId="0" fontId="1" fillId="5" borderId="14" xfId="0" applyFont="1" applyFill="1" applyBorder="1" applyAlignment="1">
      <alignment horizontal="center" vertical="center" wrapText="1"/>
    </xf>
    <xf numFmtId="0" fontId="1" fillId="5" borderId="14" xfId="0" applyFont="1" applyFill="1" applyBorder="1" applyAlignment="1">
      <alignment horizontal="center" vertical="center"/>
    </xf>
    <xf numFmtId="0" fontId="10" fillId="2" borderId="15" xfId="0" applyFont="1" applyFill="1" applyBorder="1" applyAlignment="1">
      <alignment horizontal="center"/>
    </xf>
    <xf numFmtId="0" fontId="10" fillId="3" borderId="15" xfId="0" applyFont="1" applyFill="1" applyBorder="1" applyAlignment="1">
      <alignment horizontal="center"/>
    </xf>
    <xf numFmtId="0" fontId="1" fillId="3" borderId="1" xfId="0" applyFont="1" applyFill="1" applyBorder="1" applyAlignment="1">
      <alignment horizontal="center"/>
    </xf>
    <xf numFmtId="0" fontId="1" fillId="5" borderId="7" xfId="0" applyFont="1" applyFill="1" applyBorder="1" applyAlignment="1">
      <alignment vertical="center"/>
    </xf>
    <xf numFmtId="0" fontId="1" fillId="5" borderId="10" xfId="0" applyFont="1" applyFill="1" applyBorder="1" applyAlignment="1">
      <alignment horizontal="center" vertical="center"/>
    </xf>
    <xf numFmtId="0" fontId="10" fillId="2" borderId="9" xfId="0" applyFont="1" applyFill="1" applyBorder="1"/>
    <xf numFmtId="0" fontId="10" fillId="2" borderId="8" xfId="0" applyFont="1" applyFill="1" applyBorder="1" applyAlignment="1">
      <alignment horizontal="center"/>
    </xf>
    <xf numFmtId="0" fontId="10" fillId="2" borderId="7" xfId="0" applyFont="1" applyFill="1" applyBorder="1"/>
    <xf numFmtId="0" fontId="10" fillId="2" borderId="10" xfId="0" applyFont="1" applyFill="1" applyBorder="1" applyAlignment="1">
      <alignment horizontal="center"/>
    </xf>
    <xf numFmtId="0" fontId="1" fillId="2" borderId="13" xfId="0" applyFont="1" applyFill="1" applyBorder="1"/>
    <xf numFmtId="0" fontId="1" fillId="2" borderId="11" xfId="0" applyFont="1" applyFill="1" applyBorder="1" applyAlignment="1">
      <alignment horizontal="center"/>
    </xf>
    <xf numFmtId="0" fontId="1" fillId="2" borderId="9" xfId="0" applyFont="1" applyFill="1" applyBorder="1"/>
    <xf numFmtId="0" fontId="1" fillId="2" borderId="8" xfId="0" applyFont="1" applyFill="1" applyBorder="1" applyAlignment="1">
      <alignment horizontal="center"/>
    </xf>
    <xf numFmtId="0" fontId="10" fillId="3" borderId="10" xfId="0" applyFont="1" applyFill="1" applyBorder="1" applyAlignment="1">
      <alignment horizontal="center"/>
    </xf>
    <xf numFmtId="0" fontId="1" fillId="3" borderId="11" xfId="0" applyFont="1" applyFill="1" applyBorder="1" applyAlignment="1">
      <alignment horizontal="center"/>
    </xf>
    <xf numFmtId="0" fontId="1" fillId="3" borderId="8" xfId="0" applyFont="1" applyFill="1" applyBorder="1" applyAlignment="1">
      <alignment horizontal="center"/>
    </xf>
    <xf numFmtId="0" fontId="1" fillId="5" borderId="3" xfId="0" applyFont="1" applyFill="1" applyBorder="1" applyAlignment="1">
      <alignment vertical="center"/>
    </xf>
    <xf numFmtId="0" fontId="1" fillId="5" borderId="5" xfId="0" applyFont="1" applyFill="1" applyBorder="1" applyAlignment="1">
      <alignment horizontal="center" vertical="center"/>
    </xf>
    <xf numFmtId="0" fontId="10" fillId="2" borderId="13" xfId="0" applyFont="1" applyFill="1" applyBorder="1"/>
    <xf numFmtId="0" fontId="10" fillId="2" borderId="11" xfId="0" applyFont="1" applyFill="1" applyBorder="1" applyAlignment="1">
      <alignment horizontal="center"/>
    </xf>
    <xf numFmtId="0" fontId="1" fillId="3" borderId="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4" xfId="0" applyFont="1" applyFill="1" applyBorder="1" applyAlignment="1">
      <alignment horizontal="center" vertical="center" wrapText="1"/>
    </xf>
    <xf numFmtId="0" fontId="1" fillId="3" borderId="5"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5" borderId="14" xfId="0" applyFont="1" applyFill="1" applyBorder="1"/>
    <xf numFmtId="0" fontId="1" fillId="2" borderId="14" xfId="0" applyFont="1" applyFill="1" applyBorder="1" applyAlignment="1">
      <alignment horizontal="center" vertical="center" wrapText="1"/>
    </xf>
    <xf numFmtId="0" fontId="1" fillId="2" borderId="14" xfId="0" applyFont="1" applyFill="1" applyBorder="1"/>
    <xf numFmtId="0" fontId="3" fillId="2" borderId="0" xfId="0" applyFont="1" applyFill="1" applyAlignment="1">
      <alignment horizontal="center"/>
    </xf>
    <xf numFmtId="0" fontId="6" fillId="2" borderId="0" xfId="0" applyFont="1" applyFill="1"/>
    <xf numFmtId="0" fontId="3" fillId="4" borderId="14" xfId="0" applyFont="1" applyFill="1" applyBorder="1" applyAlignment="1">
      <alignment horizontal="center" vertical="center"/>
    </xf>
    <xf numFmtId="0" fontId="3" fillId="2" borderId="14" xfId="0" applyFont="1" applyFill="1" applyBorder="1"/>
    <xf numFmtId="164" fontId="3" fillId="2" borderId="14" xfId="0" applyNumberFormat="1" applyFont="1" applyFill="1" applyBorder="1"/>
    <xf numFmtId="2" fontId="3" fillId="2" borderId="14" xfId="0" applyNumberFormat="1" applyFont="1" applyFill="1" applyBorder="1" applyAlignment="1">
      <alignment horizontal="center"/>
    </xf>
    <xf numFmtId="2" fontId="3" fillId="3" borderId="2" xfId="0" applyNumberFormat="1" applyFont="1" applyFill="1" applyBorder="1" applyAlignment="1">
      <alignment horizontal="center" vertical="center"/>
    </xf>
    <xf numFmtId="0" fontId="3" fillId="2" borderId="14" xfId="0" applyFont="1" applyFill="1" applyBorder="1" applyAlignment="1">
      <alignment horizontal="right"/>
    </xf>
    <xf numFmtId="0" fontId="1" fillId="3" borderId="2" xfId="0" applyFont="1" applyFill="1" applyBorder="1" applyAlignment="1">
      <alignment horizontal="center" vertical="center"/>
    </xf>
    <xf numFmtId="0" fontId="1" fillId="2" borderId="14" xfId="0" applyFont="1" applyFill="1" applyBorder="1" applyAlignment="1">
      <alignment vertical="center"/>
    </xf>
    <xf numFmtId="0" fontId="3" fillId="2" borderId="12" xfId="0" applyFont="1" applyFill="1" applyBorder="1" applyAlignment="1">
      <alignment vertical="center" wrapText="1"/>
    </xf>
    <xf numFmtId="0" fontId="3" fillId="6" borderId="4" xfId="0" applyFont="1" applyFill="1" applyBorder="1" applyAlignment="1">
      <alignment horizontal="center" vertical="center"/>
    </xf>
    <xf numFmtId="0" fontId="3" fillId="2" borderId="4"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13" xfId="1" applyFill="1" applyBorder="1" applyAlignment="1">
      <alignment horizontal="center" vertical="center"/>
    </xf>
    <xf numFmtId="9" fontId="3" fillId="6" borderId="12" xfId="2" applyFont="1" applyFill="1" applyBorder="1" applyAlignment="1">
      <alignment horizontal="center" vertical="center"/>
    </xf>
    <xf numFmtId="0" fontId="1" fillId="3" borderId="2" xfId="0" applyFont="1" applyFill="1" applyBorder="1" applyAlignment="1">
      <alignment horizontal="center" vertical="center"/>
    </xf>
    <xf numFmtId="0" fontId="4" fillId="3" borderId="2" xfId="1" applyFill="1" applyBorder="1" applyAlignment="1">
      <alignment horizontal="center" vertical="center"/>
    </xf>
    <xf numFmtId="0" fontId="1" fillId="2" borderId="0" xfId="0" applyFont="1" applyFill="1" applyBorder="1" applyAlignment="1">
      <alignment vertical="center"/>
    </xf>
    <xf numFmtId="0" fontId="12" fillId="5" borderId="14" xfId="0" applyFont="1" applyFill="1" applyBorder="1" applyAlignment="1">
      <alignment horizontal="center" vertical="center" wrapText="1"/>
    </xf>
    <xf numFmtId="0" fontId="13" fillId="2" borderId="1" xfId="0" applyFont="1" applyFill="1" applyBorder="1" applyAlignment="1">
      <alignment horizontal="center"/>
    </xf>
    <xf numFmtId="0" fontId="13" fillId="2" borderId="0" xfId="0" applyFont="1" applyFill="1" applyBorder="1" applyAlignment="1">
      <alignment horizontal="center"/>
    </xf>
    <xf numFmtId="0" fontId="12" fillId="5" borderId="15" xfId="0" applyFont="1" applyFill="1" applyBorder="1" applyAlignment="1">
      <alignment horizontal="center" vertical="center" wrapText="1"/>
    </xf>
    <xf numFmtId="0" fontId="13" fillId="2" borderId="15" xfId="0" applyFont="1" applyFill="1" applyBorder="1" applyAlignment="1">
      <alignment horizontal="center"/>
    </xf>
    <xf numFmtId="0" fontId="12" fillId="2" borderId="0" xfId="0" applyFont="1" applyFill="1" applyBorder="1" applyAlignment="1">
      <alignment horizontal="center"/>
    </xf>
    <xf numFmtId="0" fontId="12" fillId="2" borderId="1" xfId="0" applyFont="1" applyFill="1" applyBorder="1" applyAlignment="1">
      <alignment horizontal="center"/>
    </xf>
    <xf numFmtId="4" fontId="3" fillId="5" borderId="2" xfId="0" applyNumberFormat="1" applyFont="1" applyFill="1" applyBorder="1" applyProtection="1">
      <protection locked="0"/>
    </xf>
    <xf numFmtId="0" fontId="3" fillId="5" borderId="2" xfId="0" applyFont="1" applyFill="1" applyBorder="1" applyProtection="1">
      <protection locked="0"/>
    </xf>
    <xf numFmtId="4" fontId="3" fillId="4" borderId="7" xfId="0" applyNumberFormat="1" applyFont="1" applyFill="1" applyBorder="1" applyAlignment="1" applyProtection="1">
      <alignment horizontal="center" vertical="center"/>
      <protection locked="0"/>
    </xf>
    <xf numFmtId="0" fontId="3" fillId="4" borderId="13" xfId="0" applyFont="1" applyFill="1" applyBorder="1" applyAlignment="1" applyProtection="1">
      <alignment horizontal="center" vertical="center"/>
      <protection locked="0"/>
    </xf>
    <xf numFmtId="0" fontId="3" fillId="3" borderId="13" xfId="0" applyFont="1" applyFill="1" applyBorder="1" applyAlignment="1" applyProtection="1">
      <alignment horizontal="center" vertical="center"/>
      <protection locked="0"/>
    </xf>
    <xf numFmtId="0" fontId="3" fillId="4" borderId="13" xfId="0" applyFont="1" applyFill="1" applyBorder="1" applyAlignment="1" applyProtection="1">
      <alignment horizontal="center" vertical="center" wrapText="1"/>
      <protection locked="0"/>
    </xf>
    <xf numFmtId="0" fontId="3" fillId="3" borderId="9" xfId="0" applyFont="1" applyFill="1" applyBorder="1" applyAlignment="1" applyProtection="1">
      <alignment vertical="center"/>
      <protection locked="0"/>
    </xf>
    <xf numFmtId="0" fontId="0" fillId="2" borderId="13" xfId="0" applyFill="1" applyBorder="1" applyProtection="1"/>
    <xf numFmtId="0" fontId="3" fillId="4" borderId="7" xfId="0" applyFont="1" applyFill="1" applyBorder="1" applyAlignment="1" applyProtection="1">
      <alignment horizontal="center" vertical="center"/>
      <protection locked="0"/>
    </xf>
    <xf numFmtId="0" fontId="3" fillId="4" borderId="0" xfId="0" applyFont="1" applyFill="1" applyBorder="1" applyAlignment="1" applyProtection="1">
      <alignment horizontal="center" vertical="center"/>
      <protection locked="0"/>
    </xf>
    <xf numFmtId="0" fontId="3" fillId="3" borderId="13" xfId="0" applyFont="1" applyFill="1" applyBorder="1" applyAlignment="1" applyProtection="1">
      <alignment vertical="center"/>
      <protection locked="0"/>
    </xf>
    <xf numFmtId="10" fontId="3" fillId="4" borderId="13" xfId="0" applyNumberFormat="1" applyFont="1" applyFill="1" applyBorder="1" applyAlignment="1" applyProtection="1">
      <alignment vertical="center"/>
      <protection locked="0"/>
    </xf>
    <xf numFmtId="0" fontId="3" fillId="4" borderId="13" xfId="0" applyFont="1" applyFill="1" applyBorder="1" applyAlignment="1" applyProtection="1">
      <alignment vertical="center"/>
      <protection locked="0"/>
    </xf>
    <xf numFmtId="3" fontId="3" fillId="4" borderId="13" xfId="0" applyNumberFormat="1" applyFont="1" applyFill="1" applyBorder="1" applyAlignment="1" applyProtection="1">
      <alignment horizontal="center" vertical="center"/>
      <protection locked="0"/>
    </xf>
    <xf numFmtId="37" fontId="0" fillId="4" borderId="0" xfId="3" applyNumberFormat="1" applyFont="1" applyFill="1" applyAlignment="1" applyProtection="1">
      <alignment horizontal="center" vertical="center"/>
      <protection locked="0"/>
    </xf>
    <xf numFmtId="0" fontId="7" fillId="3" borderId="2" xfId="1" applyFont="1" applyFill="1" applyBorder="1" applyAlignment="1">
      <alignment horizontal="center" vertical="center"/>
    </xf>
    <xf numFmtId="0" fontId="3" fillId="5" borderId="4" xfId="0" applyFont="1" applyFill="1" applyBorder="1" applyAlignment="1" applyProtection="1">
      <alignment horizontal="center"/>
      <protection locked="0"/>
    </xf>
    <xf numFmtId="0" fontId="3" fillId="3" borderId="3"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6" fillId="2" borderId="13" xfId="0" applyFont="1" applyFill="1" applyBorder="1" applyAlignment="1">
      <alignment horizontal="center" vertical="center"/>
    </xf>
    <xf numFmtId="0" fontId="3" fillId="6" borderId="12" xfId="0" applyFont="1" applyFill="1" applyBorder="1" applyAlignment="1">
      <alignment horizontal="center" vertical="center"/>
    </xf>
    <xf numFmtId="0" fontId="3"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2" xfId="0" applyFont="1" applyFill="1" applyBorder="1" applyAlignment="1">
      <alignment horizontal="center" vertical="center"/>
    </xf>
    <xf numFmtId="0" fontId="3" fillId="2" borderId="4" xfId="0" applyFont="1" applyFill="1" applyBorder="1" applyAlignment="1">
      <alignment horizontal="center" vertical="center"/>
    </xf>
    <xf numFmtId="9" fontId="3" fillId="6" borderId="4" xfId="2" applyFont="1" applyFill="1" applyBorder="1" applyAlignment="1">
      <alignment horizontal="center" vertical="center"/>
    </xf>
    <xf numFmtId="9" fontId="3" fillId="6" borderId="12" xfId="2" applyFont="1" applyFill="1" applyBorder="1" applyAlignment="1">
      <alignment horizontal="center" vertical="center"/>
    </xf>
    <xf numFmtId="0" fontId="3" fillId="6" borderId="4" xfId="0" applyFont="1" applyFill="1" applyBorder="1" applyAlignment="1">
      <alignment horizontal="center" vertical="center"/>
    </xf>
    <xf numFmtId="0" fontId="3" fillId="2" borderId="4"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left" vertical="center"/>
    </xf>
    <xf numFmtId="0" fontId="3" fillId="2" borderId="11" xfId="0" applyFont="1" applyFill="1" applyBorder="1" applyAlignment="1">
      <alignment horizontal="left" vertical="center"/>
    </xf>
    <xf numFmtId="0" fontId="3" fillId="2" borderId="7" xfId="0" applyFont="1" applyFill="1" applyBorder="1" applyAlignment="1">
      <alignment horizontal="left" vertical="center"/>
    </xf>
    <xf numFmtId="0" fontId="3" fillId="2" borderId="10" xfId="0" applyFont="1" applyFill="1" applyBorder="1" applyAlignment="1">
      <alignment horizontal="left" vertical="center"/>
    </xf>
    <xf numFmtId="0" fontId="7" fillId="2" borderId="12" xfId="1" applyFont="1" applyFill="1" applyBorder="1" applyAlignment="1">
      <alignment horizontal="center" vertical="center"/>
    </xf>
    <xf numFmtId="0" fontId="1" fillId="3" borderId="14" xfId="0" applyFont="1" applyFill="1" applyBorder="1" applyAlignment="1">
      <alignment horizontal="center" vertical="center"/>
    </xf>
    <xf numFmtId="0" fontId="1" fillId="3" borderId="5" xfId="0" applyFont="1" applyFill="1" applyBorder="1" applyAlignment="1">
      <alignment horizontal="center" vertical="center"/>
    </xf>
    <xf numFmtId="0" fontId="9" fillId="2" borderId="13" xfId="1" applyFont="1" applyFill="1" applyBorder="1" applyAlignment="1">
      <alignment horizontal="center" vertical="center"/>
    </xf>
  </cellXfs>
  <cellStyles count="13">
    <cellStyle name="Comma" xfId="3" builtinId="3"/>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Results!$B$5:$C$5</c:f>
              <c:strCache>
                <c:ptCount val="2"/>
                <c:pt idx="0">
                  <c:v>National Efforts</c:v>
                </c:pt>
              </c:strCache>
            </c:strRef>
          </c:tx>
          <c:spPr>
            <a:solidFill>
              <a:schemeClr val="accent2"/>
            </a:solidFill>
            <a:ln>
              <a:noFill/>
            </a:ln>
            <a:effectLst/>
          </c:spPr>
          <c:invertIfNegative val="0"/>
          <c:cat>
            <c:strRef>
              <c:f>Results!$D$4:$V$4</c:f>
              <c:strCache>
                <c:ptCount val="19"/>
                <c:pt idx="0">
                  <c:v>Total possible points</c:v>
                </c:pt>
                <c:pt idx="1">
                  <c:v>Select a country on Start page</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Results!$D$5:$V$5</c:f>
              <c:numCache>
                <c:formatCode>General</c:formatCode>
                <c:ptCount val="19"/>
                <c:pt idx="0">
                  <c:v>25</c:v>
                </c:pt>
                <c:pt idx="1">
                  <c:v>0</c:v>
                </c:pt>
                <c:pt idx="2">
                  <c:v>10</c:v>
                </c:pt>
                <c:pt idx="3">
                  <c:v>12</c:v>
                </c:pt>
                <c:pt idx="4">
                  <c:v>4</c:v>
                </c:pt>
                <c:pt idx="5">
                  <c:v>17</c:v>
                </c:pt>
                <c:pt idx="6">
                  <c:v>15</c:v>
                </c:pt>
                <c:pt idx="7">
                  <c:v>19</c:v>
                </c:pt>
                <c:pt idx="8">
                  <c:v>19</c:v>
                </c:pt>
                <c:pt idx="9">
                  <c:v>17</c:v>
                </c:pt>
                <c:pt idx="10">
                  <c:v>6</c:v>
                </c:pt>
                <c:pt idx="11">
                  <c:v>19</c:v>
                </c:pt>
                <c:pt idx="12">
                  <c:v>17</c:v>
                </c:pt>
                <c:pt idx="13">
                  <c:v>3</c:v>
                </c:pt>
                <c:pt idx="14">
                  <c:v>7</c:v>
                </c:pt>
                <c:pt idx="15">
                  <c:v>10</c:v>
                </c:pt>
                <c:pt idx="16">
                  <c:v>13</c:v>
                </c:pt>
                <c:pt idx="17">
                  <c:v>18</c:v>
                </c:pt>
                <c:pt idx="18">
                  <c:v>11</c:v>
                </c:pt>
              </c:numCache>
            </c:numRef>
          </c:val>
        </c:ser>
        <c:ser>
          <c:idx val="1"/>
          <c:order val="1"/>
          <c:tx>
            <c:strRef>
              <c:f>Results!$B$6:$C$6</c:f>
              <c:strCache>
                <c:ptCount val="2"/>
                <c:pt idx="0">
                  <c:v>Buildings</c:v>
                </c:pt>
              </c:strCache>
            </c:strRef>
          </c:tx>
          <c:spPr>
            <a:solidFill>
              <a:schemeClr val="accent1"/>
            </a:solidFill>
            <a:ln>
              <a:noFill/>
            </a:ln>
            <a:effectLst/>
          </c:spPr>
          <c:invertIfNegative val="0"/>
          <c:cat>
            <c:strRef>
              <c:f>Results!$D$4:$V$4</c:f>
              <c:strCache>
                <c:ptCount val="19"/>
                <c:pt idx="0">
                  <c:v>Total possible points</c:v>
                </c:pt>
                <c:pt idx="1">
                  <c:v>Select a country on Start page</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Results!$D$6:$V$6</c:f>
              <c:numCache>
                <c:formatCode>General</c:formatCode>
                <c:ptCount val="19"/>
                <c:pt idx="0">
                  <c:v>25</c:v>
                </c:pt>
                <c:pt idx="1">
                  <c:v>0</c:v>
                </c:pt>
                <c:pt idx="2">
                  <c:v>6</c:v>
                </c:pt>
                <c:pt idx="3">
                  <c:v>15</c:v>
                </c:pt>
                <c:pt idx="4">
                  <c:v>10</c:v>
                </c:pt>
                <c:pt idx="5">
                  <c:v>15</c:v>
                </c:pt>
                <c:pt idx="6">
                  <c:v>19</c:v>
                </c:pt>
                <c:pt idx="7">
                  <c:v>16</c:v>
                </c:pt>
                <c:pt idx="8">
                  <c:v>16</c:v>
                </c:pt>
                <c:pt idx="9">
                  <c:v>17</c:v>
                </c:pt>
                <c:pt idx="10">
                  <c:v>12</c:v>
                </c:pt>
                <c:pt idx="11">
                  <c:v>13</c:v>
                </c:pt>
                <c:pt idx="12">
                  <c:v>13</c:v>
                </c:pt>
                <c:pt idx="13">
                  <c:v>13</c:v>
                </c:pt>
                <c:pt idx="14">
                  <c:v>6</c:v>
                </c:pt>
                <c:pt idx="15">
                  <c:v>12</c:v>
                </c:pt>
                <c:pt idx="16">
                  <c:v>15</c:v>
                </c:pt>
                <c:pt idx="17">
                  <c:v>14</c:v>
                </c:pt>
                <c:pt idx="18">
                  <c:v>14</c:v>
                </c:pt>
              </c:numCache>
            </c:numRef>
          </c:val>
        </c:ser>
        <c:ser>
          <c:idx val="2"/>
          <c:order val="2"/>
          <c:tx>
            <c:strRef>
              <c:f>Results!$B$7:$C$7</c:f>
              <c:strCache>
                <c:ptCount val="2"/>
                <c:pt idx="0">
                  <c:v>Industry</c:v>
                </c:pt>
              </c:strCache>
            </c:strRef>
          </c:tx>
          <c:spPr>
            <a:solidFill>
              <a:schemeClr val="accent6"/>
            </a:solidFill>
            <a:ln>
              <a:noFill/>
            </a:ln>
            <a:effectLst/>
          </c:spPr>
          <c:invertIfNegative val="0"/>
          <c:cat>
            <c:strRef>
              <c:f>Results!$D$4:$V$4</c:f>
              <c:strCache>
                <c:ptCount val="19"/>
                <c:pt idx="0">
                  <c:v>Total possible points</c:v>
                </c:pt>
                <c:pt idx="1">
                  <c:v>Select a country on Start page</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Results!$D$7:$V$7</c:f>
              <c:numCache>
                <c:formatCode>General</c:formatCode>
                <c:ptCount val="19"/>
                <c:pt idx="0">
                  <c:v>25</c:v>
                </c:pt>
                <c:pt idx="1">
                  <c:v>0</c:v>
                </c:pt>
                <c:pt idx="2">
                  <c:v>11</c:v>
                </c:pt>
                <c:pt idx="3">
                  <c:v>15</c:v>
                </c:pt>
                <c:pt idx="4">
                  <c:v>2</c:v>
                </c:pt>
                <c:pt idx="5">
                  <c:v>7</c:v>
                </c:pt>
                <c:pt idx="6">
                  <c:v>13</c:v>
                </c:pt>
                <c:pt idx="7">
                  <c:v>15</c:v>
                </c:pt>
                <c:pt idx="8">
                  <c:v>12</c:v>
                </c:pt>
                <c:pt idx="9">
                  <c:v>18</c:v>
                </c:pt>
                <c:pt idx="10">
                  <c:v>11</c:v>
                </c:pt>
                <c:pt idx="11">
                  <c:v>15</c:v>
                </c:pt>
                <c:pt idx="12">
                  <c:v>12</c:v>
                </c:pt>
                <c:pt idx="13">
                  <c:v>3</c:v>
                </c:pt>
                <c:pt idx="14">
                  <c:v>11</c:v>
                </c:pt>
                <c:pt idx="15">
                  <c:v>12</c:v>
                </c:pt>
                <c:pt idx="16">
                  <c:v>12</c:v>
                </c:pt>
                <c:pt idx="17">
                  <c:v>10</c:v>
                </c:pt>
                <c:pt idx="18">
                  <c:v>9</c:v>
                </c:pt>
              </c:numCache>
            </c:numRef>
          </c:val>
        </c:ser>
        <c:ser>
          <c:idx val="3"/>
          <c:order val="3"/>
          <c:tx>
            <c:strRef>
              <c:f>Results!$B$8:$C$8</c:f>
              <c:strCache>
                <c:ptCount val="2"/>
                <c:pt idx="0">
                  <c:v>Transportation</c:v>
                </c:pt>
              </c:strCache>
            </c:strRef>
          </c:tx>
          <c:spPr>
            <a:solidFill>
              <a:schemeClr val="accent4"/>
            </a:solidFill>
            <a:ln>
              <a:noFill/>
            </a:ln>
            <a:effectLst/>
          </c:spPr>
          <c:invertIfNegative val="0"/>
          <c:cat>
            <c:strRef>
              <c:f>Results!$D$4:$V$4</c:f>
              <c:strCache>
                <c:ptCount val="19"/>
                <c:pt idx="0">
                  <c:v>Total possible points</c:v>
                </c:pt>
                <c:pt idx="1">
                  <c:v>Select a country on Start page</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Results!$D$8:$V$8</c:f>
              <c:numCache>
                <c:formatCode>General</c:formatCode>
                <c:ptCount val="19"/>
                <c:pt idx="0">
                  <c:v>25</c:v>
                </c:pt>
                <c:pt idx="1">
                  <c:v>0</c:v>
                </c:pt>
                <c:pt idx="2">
                  <c:v>9</c:v>
                </c:pt>
                <c:pt idx="3">
                  <c:v>7</c:v>
                </c:pt>
                <c:pt idx="4">
                  <c:v>14</c:v>
                </c:pt>
                <c:pt idx="5">
                  <c:v>11</c:v>
                </c:pt>
                <c:pt idx="6">
                  <c:v>14</c:v>
                </c:pt>
                <c:pt idx="7">
                  <c:v>13</c:v>
                </c:pt>
                <c:pt idx="8">
                  <c:v>14</c:v>
                </c:pt>
                <c:pt idx="9">
                  <c:v>13</c:v>
                </c:pt>
                <c:pt idx="10">
                  <c:v>16</c:v>
                </c:pt>
                <c:pt idx="11">
                  <c:v>17</c:v>
                </c:pt>
                <c:pt idx="12">
                  <c:v>15</c:v>
                </c:pt>
                <c:pt idx="13">
                  <c:v>10</c:v>
                </c:pt>
                <c:pt idx="14">
                  <c:v>11</c:v>
                </c:pt>
                <c:pt idx="15">
                  <c:v>10</c:v>
                </c:pt>
                <c:pt idx="16">
                  <c:v>14</c:v>
                </c:pt>
                <c:pt idx="17">
                  <c:v>15</c:v>
                </c:pt>
                <c:pt idx="18">
                  <c:v>8</c:v>
                </c:pt>
              </c:numCache>
            </c:numRef>
          </c:val>
        </c:ser>
        <c:dLbls>
          <c:showLegendKey val="0"/>
          <c:showVal val="0"/>
          <c:showCatName val="0"/>
          <c:showSerName val="0"/>
          <c:showPercent val="0"/>
          <c:showBubbleSize val="0"/>
        </c:dLbls>
        <c:gapWidth val="150"/>
        <c:overlap val="100"/>
        <c:axId val="431721152"/>
        <c:axId val="431721712"/>
      </c:barChart>
      <c:catAx>
        <c:axId val="4317211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31721712"/>
        <c:crosses val="autoZero"/>
        <c:auto val="1"/>
        <c:lblAlgn val="ctr"/>
        <c:lblOffset val="100"/>
        <c:noMultiLvlLbl val="0"/>
      </c:catAx>
      <c:valAx>
        <c:axId val="431721712"/>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17211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840463295506"/>
          <c:y val="5.2968990522047697E-2"/>
          <c:w val="0.88515954298577004"/>
          <c:h val="0.78734236967126603"/>
        </c:manualLayout>
      </c:layout>
      <c:barChart>
        <c:barDir val="bar"/>
        <c:grouping val="stacked"/>
        <c:varyColors val="0"/>
        <c:ser>
          <c:idx val="0"/>
          <c:order val="0"/>
          <c:tx>
            <c:strRef>
              <c:f>'Functionality Data'!$I$2</c:f>
              <c:strCache>
                <c:ptCount val="1"/>
                <c:pt idx="0">
                  <c:v>National Efforts</c:v>
                </c:pt>
              </c:strCache>
            </c:strRef>
          </c:tx>
          <c:spPr>
            <a:solidFill>
              <a:schemeClr val="accent2"/>
            </a:solidFill>
            <a:ln>
              <a:noFill/>
            </a:ln>
            <a:effectLst/>
          </c:spPr>
          <c:invertIfNegative val="0"/>
          <c:cat>
            <c:strRef>
              <c:f>'Functionality Data'!$J$1:$AB$1</c:f>
              <c:strCache>
                <c:ptCount val="19"/>
                <c:pt idx="0">
                  <c:v>Select a country on Start page</c:v>
                </c:pt>
                <c:pt idx="1">
                  <c:v>Argentina</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'Functionality Data'!$J$2:$AB$2</c:f>
              <c:numCache>
                <c:formatCode>General</c:formatCode>
                <c:ptCount val="19"/>
                <c:pt idx="0">
                  <c:v>0</c:v>
                </c:pt>
                <c:pt idx="2">
                  <c:v>10</c:v>
                </c:pt>
                <c:pt idx="3">
                  <c:v>12</c:v>
                </c:pt>
                <c:pt idx="4">
                  <c:v>4</c:v>
                </c:pt>
                <c:pt idx="5">
                  <c:v>17</c:v>
                </c:pt>
                <c:pt idx="6">
                  <c:v>15</c:v>
                </c:pt>
                <c:pt idx="7">
                  <c:v>19</c:v>
                </c:pt>
                <c:pt idx="8">
                  <c:v>19</c:v>
                </c:pt>
                <c:pt idx="9">
                  <c:v>17</c:v>
                </c:pt>
                <c:pt idx="10">
                  <c:v>6</c:v>
                </c:pt>
                <c:pt idx="11">
                  <c:v>19</c:v>
                </c:pt>
                <c:pt idx="12">
                  <c:v>17</c:v>
                </c:pt>
                <c:pt idx="13">
                  <c:v>3</c:v>
                </c:pt>
                <c:pt idx="14">
                  <c:v>7</c:v>
                </c:pt>
                <c:pt idx="15">
                  <c:v>10</c:v>
                </c:pt>
                <c:pt idx="16">
                  <c:v>13</c:v>
                </c:pt>
                <c:pt idx="17">
                  <c:v>18</c:v>
                </c:pt>
                <c:pt idx="18">
                  <c:v>11</c:v>
                </c:pt>
              </c:numCache>
            </c:numRef>
          </c:val>
        </c:ser>
        <c:ser>
          <c:idx val="1"/>
          <c:order val="1"/>
          <c:tx>
            <c:strRef>
              <c:f>'Functionality Data'!$I$3</c:f>
              <c:strCache>
                <c:ptCount val="1"/>
              </c:strCache>
            </c:strRef>
          </c:tx>
          <c:spPr>
            <a:solidFill>
              <a:schemeClr val="accent2">
                <a:lumMod val="20000"/>
                <a:lumOff val="80000"/>
              </a:schemeClr>
            </a:solidFill>
            <a:ln>
              <a:noFill/>
            </a:ln>
            <a:effectLst/>
          </c:spPr>
          <c:invertIfNegative val="0"/>
          <c:cat>
            <c:strRef>
              <c:f>'Functionality Data'!$J$1:$AB$1</c:f>
              <c:strCache>
                <c:ptCount val="19"/>
                <c:pt idx="0">
                  <c:v>Select a country on Start page</c:v>
                </c:pt>
                <c:pt idx="1">
                  <c:v>Argentina</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'Functionality Data'!$J$3:$AB$3</c:f>
              <c:numCache>
                <c:formatCode>General</c:formatCode>
                <c:ptCount val="19"/>
                <c:pt idx="0">
                  <c:v>0</c:v>
                </c:pt>
                <c:pt idx="2">
                  <c:v>15</c:v>
                </c:pt>
                <c:pt idx="3">
                  <c:v>13</c:v>
                </c:pt>
                <c:pt idx="4">
                  <c:v>21</c:v>
                </c:pt>
                <c:pt idx="5">
                  <c:v>8</c:v>
                </c:pt>
                <c:pt idx="6">
                  <c:v>10</c:v>
                </c:pt>
                <c:pt idx="7">
                  <c:v>6</c:v>
                </c:pt>
                <c:pt idx="8">
                  <c:v>6</c:v>
                </c:pt>
                <c:pt idx="9">
                  <c:v>8</c:v>
                </c:pt>
                <c:pt idx="10">
                  <c:v>19</c:v>
                </c:pt>
                <c:pt idx="11">
                  <c:v>6</c:v>
                </c:pt>
                <c:pt idx="12">
                  <c:v>8</c:v>
                </c:pt>
                <c:pt idx="13">
                  <c:v>22</c:v>
                </c:pt>
                <c:pt idx="14">
                  <c:v>18</c:v>
                </c:pt>
                <c:pt idx="15">
                  <c:v>15</c:v>
                </c:pt>
                <c:pt idx="16">
                  <c:v>12</c:v>
                </c:pt>
                <c:pt idx="17">
                  <c:v>7</c:v>
                </c:pt>
                <c:pt idx="18">
                  <c:v>14</c:v>
                </c:pt>
              </c:numCache>
            </c:numRef>
          </c:val>
        </c:ser>
        <c:ser>
          <c:idx val="2"/>
          <c:order val="2"/>
          <c:tx>
            <c:strRef>
              <c:f>'Functionality Data'!$I$4</c:f>
              <c:strCache>
                <c:ptCount val="1"/>
                <c:pt idx="0">
                  <c:v>Buildings</c:v>
                </c:pt>
              </c:strCache>
            </c:strRef>
          </c:tx>
          <c:spPr>
            <a:solidFill>
              <a:schemeClr val="accent1"/>
            </a:solidFill>
            <a:ln>
              <a:noFill/>
            </a:ln>
            <a:effectLst/>
          </c:spPr>
          <c:invertIfNegative val="0"/>
          <c:cat>
            <c:strRef>
              <c:f>'Functionality Data'!$J$1:$AB$1</c:f>
              <c:strCache>
                <c:ptCount val="19"/>
                <c:pt idx="0">
                  <c:v>Select a country on Start page</c:v>
                </c:pt>
                <c:pt idx="1">
                  <c:v>Argentina</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'Functionality Data'!$J$4:$AB$4</c:f>
              <c:numCache>
                <c:formatCode>General</c:formatCode>
                <c:ptCount val="19"/>
                <c:pt idx="0">
                  <c:v>0</c:v>
                </c:pt>
                <c:pt idx="2">
                  <c:v>6</c:v>
                </c:pt>
                <c:pt idx="3">
                  <c:v>15</c:v>
                </c:pt>
                <c:pt idx="4">
                  <c:v>10</c:v>
                </c:pt>
                <c:pt idx="5">
                  <c:v>15</c:v>
                </c:pt>
                <c:pt idx="6">
                  <c:v>19</c:v>
                </c:pt>
                <c:pt idx="7">
                  <c:v>16</c:v>
                </c:pt>
                <c:pt idx="8">
                  <c:v>16</c:v>
                </c:pt>
                <c:pt idx="9">
                  <c:v>17</c:v>
                </c:pt>
                <c:pt idx="10">
                  <c:v>12</c:v>
                </c:pt>
                <c:pt idx="11">
                  <c:v>13</c:v>
                </c:pt>
                <c:pt idx="12">
                  <c:v>13</c:v>
                </c:pt>
                <c:pt idx="13">
                  <c:v>13</c:v>
                </c:pt>
                <c:pt idx="14">
                  <c:v>6</c:v>
                </c:pt>
                <c:pt idx="15">
                  <c:v>12</c:v>
                </c:pt>
                <c:pt idx="16">
                  <c:v>15</c:v>
                </c:pt>
                <c:pt idx="17">
                  <c:v>14</c:v>
                </c:pt>
                <c:pt idx="18">
                  <c:v>14</c:v>
                </c:pt>
              </c:numCache>
            </c:numRef>
          </c:val>
        </c:ser>
        <c:ser>
          <c:idx val="3"/>
          <c:order val="3"/>
          <c:tx>
            <c:strRef>
              <c:f>'Functionality Data'!$I$5</c:f>
              <c:strCache>
                <c:ptCount val="1"/>
              </c:strCache>
            </c:strRef>
          </c:tx>
          <c:spPr>
            <a:solidFill>
              <a:schemeClr val="accent1">
                <a:lumMod val="20000"/>
                <a:lumOff val="80000"/>
              </a:schemeClr>
            </a:solidFill>
            <a:ln>
              <a:noFill/>
            </a:ln>
            <a:effectLst/>
          </c:spPr>
          <c:invertIfNegative val="0"/>
          <c:cat>
            <c:strRef>
              <c:f>'Functionality Data'!$J$1:$AB$1</c:f>
              <c:strCache>
                <c:ptCount val="19"/>
                <c:pt idx="0">
                  <c:v>Select a country on Start page</c:v>
                </c:pt>
                <c:pt idx="1">
                  <c:v>Argentina</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'Functionality Data'!$J$5:$AB$5</c:f>
              <c:numCache>
                <c:formatCode>General</c:formatCode>
                <c:ptCount val="19"/>
                <c:pt idx="0">
                  <c:v>0</c:v>
                </c:pt>
                <c:pt idx="2">
                  <c:v>19</c:v>
                </c:pt>
                <c:pt idx="3">
                  <c:v>10</c:v>
                </c:pt>
                <c:pt idx="4">
                  <c:v>15</c:v>
                </c:pt>
                <c:pt idx="5">
                  <c:v>10</c:v>
                </c:pt>
                <c:pt idx="6">
                  <c:v>6</c:v>
                </c:pt>
                <c:pt idx="7">
                  <c:v>9</c:v>
                </c:pt>
                <c:pt idx="8">
                  <c:v>9</c:v>
                </c:pt>
                <c:pt idx="9">
                  <c:v>8</c:v>
                </c:pt>
                <c:pt idx="10">
                  <c:v>13</c:v>
                </c:pt>
                <c:pt idx="11">
                  <c:v>12</c:v>
                </c:pt>
                <c:pt idx="12">
                  <c:v>12</c:v>
                </c:pt>
                <c:pt idx="13">
                  <c:v>12</c:v>
                </c:pt>
                <c:pt idx="14">
                  <c:v>19</c:v>
                </c:pt>
                <c:pt idx="15">
                  <c:v>13</c:v>
                </c:pt>
                <c:pt idx="16">
                  <c:v>10</c:v>
                </c:pt>
                <c:pt idx="17">
                  <c:v>11</c:v>
                </c:pt>
                <c:pt idx="18">
                  <c:v>11</c:v>
                </c:pt>
              </c:numCache>
            </c:numRef>
          </c:val>
        </c:ser>
        <c:ser>
          <c:idx val="4"/>
          <c:order val="4"/>
          <c:tx>
            <c:strRef>
              <c:f>'Functionality Data'!$I$6</c:f>
              <c:strCache>
                <c:ptCount val="1"/>
                <c:pt idx="0">
                  <c:v>Industry</c:v>
                </c:pt>
              </c:strCache>
            </c:strRef>
          </c:tx>
          <c:spPr>
            <a:solidFill>
              <a:schemeClr val="accent6"/>
            </a:solidFill>
            <a:ln>
              <a:noFill/>
            </a:ln>
            <a:effectLst/>
          </c:spPr>
          <c:invertIfNegative val="0"/>
          <c:cat>
            <c:strRef>
              <c:f>'Functionality Data'!$J$1:$AB$1</c:f>
              <c:strCache>
                <c:ptCount val="19"/>
                <c:pt idx="0">
                  <c:v>Select a country on Start page</c:v>
                </c:pt>
                <c:pt idx="1">
                  <c:v>Argentina</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'Functionality Data'!$J$6:$AB$6</c:f>
              <c:numCache>
                <c:formatCode>General</c:formatCode>
                <c:ptCount val="19"/>
                <c:pt idx="0">
                  <c:v>0</c:v>
                </c:pt>
                <c:pt idx="2">
                  <c:v>11</c:v>
                </c:pt>
                <c:pt idx="3">
                  <c:v>15</c:v>
                </c:pt>
                <c:pt idx="4">
                  <c:v>2</c:v>
                </c:pt>
                <c:pt idx="5">
                  <c:v>7</c:v>
                </c:pt>
                <c:pt idx="6">
                  <c:v>13</c:v>
                </c:pt>
                <c:pt idx="7">
                  <c:v>15</c:v>
                </c:pt>
                <c:pt idx="8">
                  <c:v>12</c:v>
                </c:pt>
                <c:pt idx="9">
                  <c:v>18</c:v>
                </c:pt>
                <c:pt idx="10">
                  <c:v>11</c:v>
                </c:pt>
                <c:pt idx="11">
                  <c:v>15</c:v>
                </c:pt>
                <c:pt idx="12">
                  <c:v>12</c:v>
                </c:pt>
                <c:pt idx="13">
                  <c:v>3</c:v>
                </c:pt>
                <c:pt idx="14">
                  <c:v>11</c:v>
                </c:pt>
                <c:pt idx="15">
                  <c:v>12</c:v>
                </c:pt>
                <c:pt idx="16">
                  <c:v>12</c:v>
                </c:pt>
                <c:pt idx="17">
                  <c:v>10</c:v>
                </c:pt>
                <c:pt idx="18">
                  <c:v>9</c:v>
                </c:pt>
              </c:numCache>
            </c:numRef>
          </c:val>
        </c:ser>
        <c:ser>
          <c:idx val="5"/>
          <c:order val="5"/>
          <c:tx>
            <c:strRef>
              <c:f>'Functionality Data'!$I$7</c:f>
              <c:strCache>
                <c:ptCount val="1"/>
              </c:strCache>
            </c:strRef>
          </c:tx>
          <c:spPr>
            <a:solidFill>
              <a:schemeClr val="accent6">
                <a:lumMod val="20000"/>
                <a:lumOff val="80000"/>
              </a:schemeClr>
            </a:solidFill>
            <a:ln>
              <a:noFill/>
            </a:ln>
            <a:effectLst/>
          </c:spPr>
          <c:invertIfNegative val="0"/>
          <c:cat>
            <c:strRef>
              <c:f>'Functionality Data'!$J$1:$AB$1</c:f>
              <c:strCache>
                <c:ptCount val="19"/>
                <c:pt idx="0">
                  <c:v>Select a country on Start page</c:v>
                </c:pt>
                <c:pt idx="1">
                  <c:v>Argentina</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'Functionality Data'!$J$7:$AB$7</c:f>
              <c:numCache>
                <c:formatCode>General</c:formatCode>
                <c:ptCount val="19"/>
                <c:pt idx="0">
                  <c:v>0</c:v>
                </c:pt>
                <c:pt idx="2">
                  <c:v>14</c:v>
                </c:pt>
                <c:pt idx="3">
                  <c:v>10</c:v>
                </c:pt>
                <c:pt idx="4">
                  <c:v>23</c:v>
                </c:pt>
                <c:pt idx="5">
                  <c:v>18</c:v>
                </c:pt>
                <c:pt idx="6">
                  <c:v>12</c:v>
                </c:pt>
                <c:pt idx="7">
                  <c:v>10</c:v>
                </c:pt>
                <c:pt idx="8">
                  <c:v>13</c:v>
                </c:pt>
                <c:pt idx="9">
                  <c:v>7</c:v>
                </c:pt>
                <c:pt idx="10">
                  <c:v>14</c:v>
                </c:pt>
                <c:pt idx="11">
                  <c:v>10</c:v>
                </c:pt>
                <c:pt idx="12">
                  <c:v>13</c:v>
                </c:pt>
                <c:pt idx="13">
                  <c:v>22</c:v>
                </c:pt>
                <c:pt idx="14">
                  <c:v>14</c:v>
                </c:pt>
                <c:pt idx="15">
                  <c:v>13</c:v>
                </c:pt>
                <c:pt idx="16">
                  <c:v>13</c:v>
                </c:pt>
                <c:pt idx="17">
                  <c:v>15</c:v>
                </c:pt>
                <c:pt idx="18">
                  <c:v>16</c:v>
                </c:pt>
              </c:numCache>
            </c:numRef>
          </c:val>
        </c:ser>
        <c:ser>
          <c:idx val="6"/>
          <c:order val="6"/>
          <c:tx>
            <c:strRef>
              <c:f>'Functionality Data'!$I$8</c:f>
              <c:strCache>
                <c:ptCount val="1"/>
                <c:pt idx="0">
                  <c:v>Transportation</c:v>
                </c:pt>
              </c:strCache>
            </c:strRef>
          </c:tx>
          <c:spPr>
            <a:solidFill>
              <a:schemeClr val="accent4"/>
            </a:solidFill>
            <a:ln>
              <a:noFill/>
            </a:ln>
            <a:effectLst/>
          </c:spPr>
          <c:invertIfNegative val="0"/>
          <c:cat>
            <c:strRef>
              <c:f>'Functionality Data'!$J$1:$AB$1</c:f>
              <c:strCache>
                <c:ptCount val="19"/>
                <c:pt idx="0">
                  <c:v>Select a country on Start page</c:v>
                </c:pt>
                <c:pt idx="1">
                  <c:v>Argentina</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'Functionality Data'!$J$8:$AB$8</c:f>
              <c:numCache>
                <c:formatCode>General</c:formatCode>
                <c:ptCount val="19"/>
                <c:pt idx="0">
                  <c:v>0</c:v>
                </c:pt>
                <c:pt idx="2">
                  <c:v>9</c:v>
                </c:pt>
                <c:pt idx="3">
                  <c:v>7</c:v>
                </c:pt>
                <c:pt idx="4">
                  <c:v>14</c:v>
                </c:pt>
                <c:pt idx="5">
                  <c:v>11</c:v>
                </c:pt>
                <c:pt idx="6">
                  <c:v>14</c:v>
                </c:pt>
                <c:pt idx="7">
                  <c:v>13</c:v>
                </c:pt>
                <c:pt idx="8">
                  <c:v>14</c:v>
                </c:pt>
                <c:pt idx="9">
                  <c:v>13</c:v>
                </c:pt>
                <c:pt idx="10">
                  <c:v>16</c:v>
                </c:pt>
                <c:pt idx="11">
                  <c:v>17</c:v>
                </c:pt>
                <c:pt idx="12">
                  <c:v>15</c:v>
                </c:pt>
                <c:pt idx="13">
                  <c:v>10</c:v>
                </c:pt>
                <c:pt idx="14">
                  <c:v>11</c:v>
                </c:pt>
                <c:pt idx="15">
                  <c:v>10</c:v>
                </c:pt>
                <c:pt idx="16">
                  <c:v>14</c:v>
                </c:pt>
                <c:pt idx="17">
                  <c:v>15</c:v>
                </c:pt>
                <c:pt idx="18">
                  <c:v>8</c:v>
                </c:pt>
              </c:numCache>
            </c:numRef>
          </c:val>
        </c:ser>
        <c:ser>
          <c:idx val="7"/>
          <c:order val="7"/>
          <c:tx>
            <c:strRef>
              <c:f>'Functionality Data'!$I$9</c:f>
              <c:strCache>
                <c:ptCount val="1"/>
              </c:strCache>
            </c:strRef>
          </c:tx>
          <c:spPr>
            <a:solidFill>
              <a:schemeClr val="accent4">
                <a:lumMod val="20000"/>
                <a:lumOff val="80000"/>
              </a:schemeClr>
            </a:solidFill>
            <a:ln>
              <a:noFill/>
            </a:ln>
            <a:effectLst/>
          </c:spPr>
          <c:invertIfNegative val="0"/>
          <c:cat>
            <c:strRef>
              <c:f>'Functionality Data'!$J$1:$AB$1</c:f>
              <c:strCache>
                <c:ptCount val="19"/>
                <c:pt idx="0">
                  <c:v>Select a country on Start page</c:v>
                </c:pt>
                <c:pt idx="1">
                  <c:v>Argentina</c:v>
                </c:pt>
                <c:pt idx="2">
                  <c:v>South Africa</c:v>
                </c:pt>
                <c:pt idx="3">
                  <c:v>Australia</c:v>
                </c:pt>
                <c:pt idx="4">
                  <c:v>Brazil</c:v>
                </c:pt>
                <c:pt idx="5">
                  <c:v>Canada</c:v>
                </c:pt>
                <c:pt idx="6">
                  <c:v>China</c:v>
                </c:pt>
                <c:pt idx="7">
                  <c:v>E.U.</c:v>
                </c:pt>
                <c:pt idx="8">
                  <c:v>France</c:v>
                </c:pt>
                <c:pt idx="9">
                  <c:v>Germany</c:v>
                </c:pt>
                <c:pt idx="10">
                  <c:v>India</c:v>
                </c:pt>
                <c:pt idx="11">
                  <c:v>Italy</c:v>
                </c:pt>
                <c:pt idx="12">
                  <c:v>Japan</c:v>
                </c:pt>
                <c:pt idx="13">
                  <c:v>Mexico</c:v>
                </c:pt>
                <c:pt idx="14">
                  <c:v>Russia</c:v>
                </c:pt>
                <c:pt idx="15">
                  <c:v>South Korea</c:v>
                </c:pt>
                <c:pt idx="16">
                  <c:v>Spain</c:v>
                </c:pt>
                <c:pt idx="17">
                  <c:v>U.K.</c:v>
                </c:pt>
                <c:pt idx="18">
                  <c:v>U.S.</c:v>
                </c:pt>
              </c:strCache>
            </c:strRef>
          </c:cat>
          <c:val>
            <c:numRef>
              <c:f>'Functionality Data'!$J$9:$AB$9</c:f>
              <c:numCache>
                <c:formatCode>General</c:formatCode>
                <c:ptCount val="19"/>
                <c:pt idx="0">
                  <c:v>0</c:v>
                </c:pt>
                <c:pt idx="2">
                  <c:v>16</c:v>
                </c:pt>
                <c:pt idx="3">
                  <c:v>18</c:v>
                </c:pt>
                <c:pt idx="4">
                  <c:v>11</c:v>
                </c:pt>
                <c:pt idx="5">
                  <c:v>14</c:v>
                </c:pt>
                <c:pt idx="6">
                  <c:v>11</c:v>
                </c:pt>
                <c:pt idx="7">
                  <c:v>12</c:v>
                </c:pt>
                <c:pt idx="8">
                  <c:v>11</c:v>
                </c:pt>
                <c:pt idx="9">
                  <c:v>12</c:v>
                </c:pt>
                <c:pt idx="10">
                  <c:v>9</c:v>
                </c:pt>
                <c:pt idx="11">
                  <c:v>8</c:v>
                </c:pt>
                <c:pt idx="12">
                  <c:v>10</c:v>
                </c:pt>
                <c:pt idx="13">
                  <c:v>15</c:v>
                </c:pt>
                <c:pt idx="14">
                  <c:v>14</c:v>
                </c:pt>
                <c:pt idx="15">
                  <c:v>15</c:v>
                </c:pt>
                <c:pt idx="16">
                  <c:v>11</c:v>
                </c:pt>
                <c:pt idx="17">
                  <c:v>10</c:v>
                </c:pt>
                <c:pt idx="18">
                  <c:v>17</c:v>
                </c:pt>
              </c:numCache>
            </c:numRef>
          </c:val>
        </c:ser>
        <c:dLbls>
          <c:showLegendKey val="0"/>
          <c:showVal val="0"/>
          <c:showCatName val="0"/>
          <c:showSerName val="0"/>
          <c:showPercent val="0"/>
          <c:showBubbleSize val="0"/>
        </c:dLbls>
        <c:gapWidth val="150"/>
        <c:overlap val="100"/>
        <c:axId val="431728432"/>
        <c:axId val="431728992"/>
      </c:barChart>
      <c:catAx>
        <c:axId val="4317284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31728992"/>
        <c:crosses val="autoZero"/>
        <c:auto val="1"/>
        <c:lblAlgn val="ctr"/>
        <c:lblOffset val="100"/>
        <c:noMultiLvlLbl val="0"/>
      </c:catAx>
      <c:valAx>
        <c:axId val="431728992"/>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1728432"/>
        <c:crosses val="autoZero"/>
        <c:crossBetween val="between"/>
      </c:valAx>
      <c:spPr>
        <a:noFill/>
        <a:ln>
          <a:noFill/>
        </a:ln>
        <a:effectLst/>
      </c:spPr>
    </c:plotArea>
    <c:legend>
      <c:legendPos val="b"/>
      <c:legendEntry>
        <c:idx val="1"/>
        <c:delete val="1"/>
      </c:legendEntry>
      <c:legendEntry>
        <c:idx val="3"/>
        <c:delete val="1"/>
      </c:legendEntry>
      <c:legendEntry>
        <c:idx val="5"/>
        <c:delete val="1"/>
      </c:legendEntry>
      <c:legendEntry>
        <c:idx val="7"/>
        <c:delete val="1"/>
      </c:legendEntry>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66676</xdr:colOff>
      <xdr:row>1</xdr:row>
      <xdr:rowOff>1</xdr:rowOff>
    </xdr:from>
    <xdr:to>
      <xdr:col>5</xdr:col>
      <xdr:colOff>257175</xdr:colOff>
      <xdr:row>6</xdr:row>
      <xdr:rowOff>98130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6276" y="200026"/>
          <a:ext cx="5372099" cy="1098254"/>
        </a:xfrm>
        <a:prstGeom prst="rect">
          <a:avLst/>
        </a:prstGeom>
        <a:solidFill>
          <a:schemeClr val="bg1"/>
        </a:solidFill>
      </xdr:spPr>
    </xdr:pic>
    <xdr:clientData/>
  </xdr:twoCellAnchor>
  <xdr:twoCellAnchor>
    <xdr:from>
      <xdr:col>1</xdr:col>
      <xdr:colOff>22225</xdr:colOff>
      <xdr:row>10</xdr:row>
      <xdr:rowOff>76200</xdr:rowOff>
    </xdr:from>
    <xdr:to>
      <xdr:col>4</xdr:col>
      <xdr:colOff>584200</xdr:colOff>
      <xdr:row>27</xdr:row>
      <xdr:rowOff>38100</xdr:rowOff>
    </xdr:to>
    <xdr:sp macro="" textlink="">
      <xdr:nvSpPr>
        <xdr:cNvPr id="4" name="TextBox 3"/>
        <xdr:cNvSpPr txBox="1"/>
      </xdr:nvSpPr>
      <xdr:spPr>
        <a:xfrm>
          <a:off x="695325" y="1854200"/>
          <a:ext cx="5159375" cy="340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latin typeface="Franklin Gothic Book" panose="020B0503020102020204" pitchFamily="34" charset="0"/>
            </a:rPr>
            <a:t>Introduction: </a:t>
          </a:r>
        </a:p>
        <a:p>
          <a:endParaRPr lang="en-US" sz="900">
            <a:latin typeface="Franklin Gothic Book" panose="020B0503020102020204" pitchFamily="34" charset="0"/>
          </a:endParaRPr>
        </a:p>
        <a:p>
          <a:r>
            <a:rPr lang="en-US" sz="1100">
              <a:latin typeface="Franklin Gothic Book" panose="020B0503020102020204" pitchFamily="34" charset="0"/>
            </a:rPr>
            <a:t>A country that uses less energy to achieve the same or better results reduces its costs and pollution, creating a stronger, more competitive economy. While energy efficiency has played a role in the economies of developed nations for decades, cost-effective energy efficiency remains a massively underutilized energy resource.</a:t>
          </a:r>
        </a:p>
        <a:p>
          <a:endParaRPr lang="en-US" sz="1100">
            <a:latin typeface="Franklin Gothic Book" panose="020B0503020102020204" pitchFamily="34" charset="0"/>
          </a:endParaRPr>
        </a:p>
        <a:p>
          <a:r>
            <a:rPr lang="en-US" sz="1100">
              <a:latin typeface="Franklin Gothic Book" panose="020B0503020102020204" pitchFamily="34" charset="0"/>
            </a:rPr>
            <a:t>We intend the Self-Scoring Tool to be used by policymakers, stakeholders, and citizens interested in learning how efficiently energy is used in their countries compared to other nations. This tool allows users to input the qualitative and quantitative data needed to score results for each of the 31 metrics and provides sector-wide scores in addition to a total score out of 100 possible points. These results allow users to compare the energy efficiency in their countries with 16 of the world’s largest economies analyzed in the 2014 International Energy Efficiency Scorecard, based on the methodology used in that report.</a:t>
          </a:r>
        </a:p>
      </xdr:txBody>
    </xdr:sp>
    <xdr:clientData/>
  </xdr:twoCellAnchor>
  <xdr:twoCellAnchor>
    <xdr:from>
      <xdr:col>4</xdr:col>
      <xdr:colOff>641351</xdr:colOff>
      <xdr:row>10</xdr:row>
      <xdr:rowOff>66675</xdr:rowOff>
    </xdr:from>
    <xdr:to>
      <xdr:col>9</xdr:col>
      <xdr:colOff>1371601</xdr:colOff>
      <xdr:row>27</xdr:row>
      <xdr:rowOff>25400</xdr:rowOff>
    </xdr:to>
    <xdr:sp macro="" textlink="">
      <xdr:nvSpPr>
        <xdr:cNvPr id="5" name="TextBox 4"/>
        <xdr:cNvSpPr txBox="1"/>
      </xdr:nvSpPr>
      <xdr:spPr>
        <a:xfrm>
          <a:off x="5911851" y="1844675"/>
          <a:ext cx="7334250" cy="3400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latin typeface="Franklin Gothic Book" panose="020B0503020102020204" pitchFamily="34" charset="0"/>
            </a:rPr>
            <a:t>Instructions: </a:t>
          </a:r>
        </a:p>
        <a:p>
          <a:endParaRPr lang="en-US" sz="1100">
            <a:latin typeface="Franklin Gothic Book" panose="020B0503020102020204" pitchFamily="34" charset="0"/>
          </a:endParaRPr>
        </a:p>
        <a:p>
          <a:r>
            <a:rPr lang="en-US" sz="1100">
              <a:latin typeface="Franklin Gothic Book" panose="020B0503020102020204" pitchFamily="34" charset="0"/>
            </a:rPr>
            <a:t>Begin by selecting your country’s name in the Start tab of the tool directly below these instructions.</a:t>
          </a:r>
        </a:p>
        <a:p>
          <a:r>
            <a:rPr lang="en-US" sz="1100">
              <a:latin typeface="Franklin Gothic Book" panose="020B0503020102020204" pitchFamily="34" charset="0"/>
            </a:rPr>
            <a:t> </a:t>
          </a:r>
        </a:p>
        <a:p>
          <a:r>
            <a:rPr lang="en-US" sz="1100">
              <a:latin typeface="Franklin Gothic Book" panose="020B0503020102020204" pitchFamily="34" charset="0"/>
            </a:rPr>
            <a:t>Next, fill out the general data for your country. If you do not have access to the requisite data, click on the Suggested Sources links below each data entry field. These links will direct you to online resources that provide the data for these individual fields. It is important to be as accurate as possible when filling out the top section of the form, as these values will be used throughout the analysis. If no link is provided for a field, consult the relevant research organizations for your country. Detailed descriptions of each metric are available in the User's Guide downloadable</a:t>
          </a:r>
          <a:r>
            <a:rPr lang="en-US" sz="1100" baseline="0">
              <a:latin typeface="Franklin Gothic Book" panose="020B0503020102020204" pitchFamily="34" charset="0"/>
            </a:rPr>
            <a:t> from the ACEEE website.</a:t>
          </a:r>
          <a:endParaRPr lang="en-US" sz="1100">
            <a:latin typeface="Franklin Gothic Book" panose="020B0503020102020204" pitchFamily="34" charset="0"/>
          </a:endParaRPr>
        </a:p>
        <a:p>
          <a:endParaRPr lang="en-US" sz="1100">
            <a:latin typeface="Franklin Gothic Book" panose="020B0503020102020204" pitchFamily="34" charset="0"/>
          </a:endParaRPr>
        </a:p>
        <a:p>
          <a:r>
            <a:rPr lang="en-US" sz="1100">
              <a:latin typeface="Franklin Gothic Book" panose="020B0503020102020204" pitchFamily="34" charset="0"/>
            </a:rPr>
            <a:t>Then move to the National Efforts tab and input the required data into the blue boxes. As you enter data or select from the drop-down menus, scores will automatically populate the yellow boxes on the left. Repeat this process for the Buildings, Industry, and Transportation tabs. </a:t>
          </a:r>
        </a:p>
        <a:p>
          <a:endParaRPr lang="en-US" sz="1100" baseline="0">
            <a:latin typeface="Franklin Gothic Book" panose="020B0503020102020204" pitchFamily="34" charset="0"/>
          </a:endParaRPr>
        </a:p>
        <a:p>
          <a:r>
            <a:rPr lang="en-US" sz="1100" baseline="0">
              <a:latin typeface="Franklin Gothic Book" panose="020B0503020102020204" pitchFamily="34" charset="0"/>
            </a:rPr>
            <a:t>Final results will appear in the Results and Detailed Results tabs. These tabs also display the results from the countries in the 2014 International Scorecard, allowing you to compare your country against the 16 largest world economies. Results for South Africa, not included in the Scorecard, appear in these tabs as well. </a:t>
          </a:r>
          <a:endParaRPr lang="en-US" sz="1100">
            <a:latin typeface="Franklin Gothic Book" panose="020B05030201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302559</xdr:colOff>
      <xdr:row>9</xdr:row>
      <xdr:rowOff>89647</xdr:rowOff>
    </xdr:from>
    <xdr:to>
      <xdr:col>23</xdr:col>
      <xdr:colOff>0</xdr:colOff>
      <xdr:row>29</xdr:row>
      <xdr:rowOff>44824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312458</xdr:colOff>
      <xdr:row>29</xdr:row>
      <xdr:rowOff>147728</xdr:rowOff>
    </xdr:from>
    <xdr:to>
      <xdr:col>23</xdr:col>
      <xdr:colOff>14941</xdr:colOff>
      <xdr:row>50</xdr:row>
      <xdr:rowOff>149411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ea.org/Sankey/index.html" TargetMode="External"/><Relationship Id="rId7" Type="http://schemas.openxmlformats.org/officeDocument/2006/relationships/drawing" Target="../drawings/drawing1.xml"/><Relationship Id="rId2" Type="http://schemas.openxmlformats.org/officeDocument/2006/relationships/hyperlink" Target="http://data.worldbank.org/indicator/SP.POP.TOTL" TargetMode="External"/><Relationship Id="rId1" Type="http://schemas.openxmlformats.org/officeDocument/2006/relationships/hyperlink" Target="http://data.worldbank.org/indicator/NY.GDP.MKTP.CD" TargetMode="External"/><Relationship Id="rId6" Type="http://schemas.openxmlformats.org/officeDocument/2006/relationships/printerSettings" Target="../printerSettings/printerSettings1.bin"/><Relationship Id="rId5" Type="http://schemas.openxmlformats.org/officeDocument/2006/relationships/hyperlink" Target="http://www.iea.org/statistics/statisticssearch/" TargetMode="External"/><Relationship Id="rId4" Type="http://schemas.openxmlformats.org/officeDocument/2006/relationships/hyperlink" Target="http://www.eia.gov/cfapps/ipdbproject/iedindex3.cfm?tid=44&amp;pid=44&amp;aid=2&amp;cid=regions&amp;syid=2010&amp;eyid=2012&amp;unit=QBTU"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wec-indicators.enerdata.eu/power-plants-thermals.html" TargetMode="External"/><Relationship Id="rId7" Type="http://schemas.openxmlformats.org/officeDocument/2006/relationships/hyperlink" Target="http://www.iea.org/Sankey/index.html" TargetMode="External"/><Relationship Id="rId2" Type="http://schemas.openxmlformats.org/officeDocument/2006/relationships/hyperlink" Target="http://www.iea.org/Sankey/index.html" TargetMode="External"/><Relationship Id="rId1" Type="http://schemas.openxmlformats.org/officeDocument/2006/relationships/hyperlink" Target="http://data.worldbank.org/indicator/NY.GDP.MKTP.CD" TargetMode="External"/><Relationship Id="rId6" Type="http://schemas.openxmlformats.org/officeDocument/2006/relationships/hyperlink" Target="http://www.iea.org/policiesandmeasures/energyefficiency/" TargetMode="External"/><Relationship Id="rId5" Type="http://schemas.openxmlformats.org/officeDocument/2006/relationships/hyperlink" Target="http://www.iea.org/policiesandmeasures/energyefficiency/" TargetMode="External"/><Relationship Id="rId4" Type="http://schemas.openxmlformats.org/officeDocument/2006/relationships/hyperlink" Target="http://www.iea.org/Sankey/index.html"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www.clasponline.org/ResourcesTools/Tools/SL_Search" TargetMode="External"/><Relationship Id="rId1" Type="http://schemas.openxmlformats.org/officeDocument/2006/relationships/hyperlink" Target="http://www.clasponline.org/ResourcesTools/Tools/SL_Search"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data.iea.org/IEASTORE/DEFAULT.ASP" TargetMode="External"/><Relationship Id="rId2" Type="http://schemas.openxmlformats.org/officeDocument/2006/relationships/hyperlink" Target="http://www.wec-indicators.enerdata.eu/agriculture-energy-intensity.html" TargetMode="External"/><Relationship Id="rId1" Type="http://schemas.openxmlformats.org/officeDocument/2006/relationships/hyperlink" Target="http://www.wec-indicators.enerdata.eu/" TargetMode="External"/><Relationship Id="rId4" Type="http://schemas.openxmlformats.org/officeDocument/2006/relationships/hyperlink" Target="https://www.cia.gov/library/publications/the-world-factbook/"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theicct.org/info-tools/global-passenger-vehicle-standards" TargetMode="External"/><Relationship Id="rId2" Type="http://schemas.openxmlformats.org/officeDocument/2006/relationships/hyperlink" Target="http://www.oecd.org/statistics/" TargetMode="External"/><Relationship Id="rId1" Type="http://schemas.openxmlformats.org/officeDocument/2006/relationships/hyperlink" Target="http://www.oecd.org/statistics/" TargetMode="External"/><Relationship Id="rId6" Type="http://schemas.openxmlformats.org/officeDocument/2006/relationships/hyperlink" Target="http://www.oecd-ilibrary.org/economics/oecd-factbook-2013_factbook-2013-en" TargetMode="External"/><Relationship Id="rId5" Type="http://schemas.openxmlformats.org/officeDocument/2006/relationships/hyperlink" Target="http://www.theicct.org/transportation-roadmap" TargetMode="External"/><Relationship Id="rId4" Type="http://schemas.openxmlformats.org/officeDocument/2006/relationships/hyperlink" Target="http://www.theicct.org/sites/default/files/info-tools/ICCT_PVStd_Aug2013_v0.pdf"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K33"/>
  <sheetViews>
    <sheetView workbookViewId="0">
      <selection activeCell="D8" sqref="D8"/>
    </sheetView>
  </sheetViews>
  <sheetFormatPr defaultColWidth="8.85546875" defaultRowHeight="15.75" x14ac:dyDescent="0.3"/>
  <cols>
    <col min="1" max="1" width="8.85546875" style="1"/>
    <col min="2" max="2" width="23" style="1" customWidth="1"/>
    <col min="3" max="4" width="18.7109375" style="1" customWidth="1"/>
    <col min="5" max="9" width="17.28515625" style="1" customWidth="1"/>
    <col min="10" max="10" width="20.42578125" style="1" customWidth="1"/>
    <col min="11" max="16384" width="8.85546875" style="1"/>
  </cols>
  <sheetData>
    <row r="8" spans="2:2" ht="27" x14ac:dyDescent="0.45">
      <c r="B8" s="2" t="s">
        <v>447</v>
      </c>
    </row>
    <row r="9" spans="2:2" x14ac:dyDescent="0.3">
      <c r="B9" s="3" t="s">
        <v>429</v>
      </c>
    </row>
    <row r="10" spans="2:2" x14ac:dyDescent="0.3">
      <c r="B10" s="3" t="s">
        <v>448</v>
      </c>
    </row>
    <row r="11" spans="2:2" ht="14.25" customHeight="1" x14ac:dyDescent="0.3"/>
    <row r="15" spans="2:2" ht="62.1" customHeight="1" x14ac:dyDescent="0.3"/>
    <row r="29" spans="2:11" x14ac:dyDescent="0.3">
      <c r="B29" s="11" t="s">
        <v>28</v>
      </c>
      <c r="C29" s="186"/>
      <c r="D29" s="186"/>
      <c r="E29" s="10" t="s">
        <v>40</v>
      </c>
      <c r="F29" s="3"/>
      <c r="G29" s="3"/>
      <c r="H29" s="3"/>
      <c r="I29" s="3"/>
      <c r="J29" s="3"/>
    </row>
    <row r="30" spans="2:11" ht="40.5" x14ac:dyDescent="0.3">
      <c r="B30" s="8"/>
      <c r="C30" s="9" t="s">
        <v>22</v>
      </c>
      <c r="D30" s="9" t="s">
        <v>23</v>
      </c>
      <c r="E30" s="9" t="s">
        <v>430</v>
      </c>
      <c r="F30" s="9" t="s">
        <v>431</v>
      </c>
      <c r="G30" s="9" t="s">
        <v>432</v>
      </c>
      <c r="H30" s="9" t="s">
        <v>433</v>
      </c>
      <c r="I30" s="9" t="s">
        <v>434</v>
      </c>
      <c r="J30" s="9" t="s">
        <v>435</v>
      </c>
    </row>
    <row r="31" spans="2:11" x14ac:dyDescent="0.3">
      <c r="B31" s="12" t="s">
        <v>29</v>
      </c>
      <c r="C31" s="170"/>
      <c r="D31" s="170"/>
      <c r="E31" s="171"/>
      <c r="F31" s="171"/>
      <c r="G31" s="171"/>
      <c r="H31" s="171"/>
      <c r="I31" s="171"/>
      <c r="J31" s="171"/>
      <c r="K31" s="10" t="s">
        <v>109</v>
      </c>
    </row>
    <row r="32" spans="2:11" x14ac:dyDescent="0.3">
      <c r="B32" s="12" t="s">
        <v>27</v>
      </c>
      <c r="C32" s="13" t="s">
        <v>24</v>
      </c>
      <c r="D32" s="13" t="s">
        <v>24</v>
      </c>
      <c r="E32" s="161" t="s">
        <v>25</v>
      </c>
      <c r="F32" s="13" t="s">
        <v>26</v>
      </c>
      <c r="G32" s="185" t="s">
        <v>25</v>
      </c>
      <c r="H32" s="185"/>
      <c r="I32" s="185"/>
      <c r="J32" s="185"/>
    </row>
    <row r="33" spans="7:7" x14ac:dyDescent="0.3">
      <c r="G33" s="1" t="s">
        <v>62</v>
      </c>
    </row>
  </sheetData>
  <sheetProtection algorithmName="SHA-512" hashValue="r8LvoMrLlFarDLh3Z/60iGU2FlXaernHjoGpk9MYTYM2vwWj2PfLjbFQ4TfFHGSMXqIoJLzXfuZYFrupDhycCQ==" saltValue="AetNP15pPl3gVNiu6+PVzw==" spinCount="100000" sheet="1" objects="1" scenarios="1"/>
  <mergeCells count="2">
    <mergeCell ref="G32:J32"/>
    <mergeCell ref="C29:D29"/>
  </mergeCells>
  <hyperlinks>
    <hyperlink ref="C32" r:id="rId1"/>
    <hyperlink ref="D32" r:id="rId2"/>
    <hyperlink ref="E32" r:id="rId3" location="?c=World&amp;s=Balance"/>
    <hyperlink ref="F32" r:id="rId4"/>
    <hyperlink ref="G32:J32" r:id="rId5" display="IEA"/>
  </hyperlinks>
  <pageMargins left="0.7" right="0.7" top="0.75" bottom="0.75" header="0.3" footer="0.3"/>
  <pageSetup orientation="portrait" r:id="rId6"/>
  <drawing r:id="rId7"/>
  <extLst>
    <ext xmlns:x14="http://schemas.microsoft.com/office/spreadsheetml/2009/9/main" uri="{CCE6A557-97BC-4b89-ADB6-D9C93CAAB3DF}">
      <x14:dataValidations xmlns:xm="http://schemas.microsoft.com/office/excel/2006/main" count="1">
        <x14:dataValidation type="list" allowBlank="1" showInputMessage="1" showErrorMessage="1">
          <x14:formula1>
            <xm:f>Deflator!$A$3:$A$216</xm:f>
          </x14:formula1>
          <xm:sqref>C29:D29</xm:sqref>
        </x14:dataValidation>
      </x14:dataValidations>
    </ex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B1:AB27"/>
  <sheetViews>
    <sheetView workbookViewId="0">
      <selection activeCell="K20" sqref="K20"/>
    </sheetView>
  </sheetViews>
  <sheetFormatPr defaultColWidth="8.85546875" defaultRowHeight="15" x14ac:dyDescent="0.25"/>
  <cols>
    <col min="2" max="6" width="13.7109375" customWidth="1"/>
    <col min="10" max="29" width="9.42578125" customWidth="1"/>
  </cols>
  <sheetData>
    <row r="1" spans="2:28" x14ac:dyDescent="0.25">
      <c r="B1" t="s">
        <v>36</v>
      </c>
      <c r="D1" t="s">
        <v>7</v>
      </c>
      <c r="F1" t="s">
        <v>51</v>
      </c>
      <c r="J1" t="str">
        <f>IF(ISBLANK(Start!C29),"Select a country on Start page",Start!C29)</f>
        <v>Select a country on Start page</v>
      </c>
      <c r="K1" t="s">
        <v>169</v>
      </c>
      <c r="L1" t="s">
        <v>168</v>
      </c>
      <c r="M1" t="s">
        <v>69</v>
      </c>
      <c r="N1" t="s">
        <v>70</v>
      </c>
      <c r="O1" t="s">
        <v>71</v>
      </c>
      <c r="P1" t="s">
        <v>72</v>
      </c>
      <c r="Q1" t="s">
        <v>84</v>
      </c>
      <c r="R1" t="s">
        <v>73</v>
      </c>
      <c r="S1" t="s">
        <v>74</v>
      </c>
      <c r="T1" t="s">
        <v>75</v>
      </c>
      <c r="U1" t="s">
        <v>76</v>
      </c>
      <c r="V1" t="s">
        <v>77</v>
      </c>
      <c r="W1" t="s">
        <v>78</v>
      </c>
      <c r="X1" t="s">
        <v>79</v>
      </c>
      <c r="Y1" t="s">
        <v>80</v>
      </c>
      <c r="Z1" t="s">
        <v>81</v>
      </c>
      <c r="AA1" t="s">
        <v>85</v>
      </c>
      <c r="AB1" t="s">
        <v>126</v>
      </c>
    </row>
    <row r="2" spans="2:28" x14ac:dyDescent="0.25">
      <c r="B2" t="s">
        <v>37</v>
      </c>
      <c r="C2">
        <v>0</v>
      </c>
      <c r="D2" t="s">
        <v>37</v>
      </c>
      <c r="E2">
        <v>0</v>
      </c>
      <c r="F2" t="s">
        <v>37</v>
      </c>
      <c r="I2" t="s">
        <v>124</v>
      </c>
      <c r="J2" t="str">
        <f>'National Efforts'!K28</f>
        <v>incomplete data</v>
      </c>
      <c r="L2">
        <v>10</v>
      </c>
      <c r="M2">
        <v>12</v>
      </c>
      <c r="N2">
        <v>4</v>
      </c>
      <c r="O2">
        <v>17</v>
      </c>
      <c r="P2">
        <v>15</v>
      </c>
      <c r="Q2">
        <v>19</v>
      </c>
      <c r="R2">
        <v>19</v>
      </c>
      <c r="S2">
        <v>17</v>
      </c>
      <c r="T2">
        <v>6</v>
      </c>
      <c r="U2">
        <v>19</v>
      </c>
      <c r="V2">
        <v>17</v>
      </c>
      <c r="W2">
        <v>3</v>
      </c>
      <c r="X2">
        <v>7</v>
      </c>
      <c r="Y2">
        <v>10</v>
      </c>
      <c r="Z2">
        <v>13</v>
      </c>
      <c r="AA2">
        <v>18</v>
      </c>
      <c r="AB2">
        <v>11</v>
      </c>
    </row>
    <row r="3" spans="2:28" x14ac:dyDescent="0.25">
      <c r="B3" t="s">
        <v>35</v>
      </c>
      <c r="C3">
        <v>1</v>
      </c>
      <c r="D3" t="s">
        <v>46</v>
      </c>
      <c r="E3">
        <v>2</v>
      </c>
      <c r="F3" t="s">
        <v>52</v>
      </c>
      <c r="J3" t="e">
        <f>25-J2</f>
        <v>#VALUE!</v>
      </c>
      <c r="L3">
        <v>15</v>
      </c>
      <c r="M3">
        <f t="shared" ref="M3:AB3" si="0">25-M2</f>
        <v>13</v>
      </c>
      <c r="N3">
        <f t="shared" si="0"/>
        <v>21</v>
      </c>
      <c r="O3">
        <f t="shared" si="0"/>
        <v>8</v>
      </c>
      <c r="P3">
        <f t="shared" si="0"/>
        <v>10</v>
      </c>
      <c r="Q3">
        <f t="shared" si="0"/>
        <v>6</v>
      </c>
      <c r="R3">
        <f t="shared" si="0"/>
        <v>6</v>
      </c>
      <c r="S3">
        <f t="shared" si="0"/>
        <v>8</v>
      </c>
      <c r="T3">
        <f t="shared" si="0"/>
        <v>19</v>
      </c>
      <c r="U3">
        <f t="shared" si="0"/>
        <v>6</v>
      </c>
      <c r="V3">
        <f t="shared" si="0"/>
        <v>8</v>
      </c>
      <c r="W3">
        <f t="shared" si="0"/>
        <v>22</v>
      </c>
      <c r="X3">
        <f t="shared" si="0"/>
        <v>18</v>
      </c>
      <c r="Y3">
        <f t="shared" si="0"/>
        <v>15</v>
      </c>
      <c r="Z3">
        <f t="shared" si="0"/>
        <v>12</v>
      </c>
      <c r="AA3">
        <f t="shared" si="0"/>
        <v>7</v>
      </c>
      <c r="AB3">
        <f t="shared" si="0"/>
        <v>14</v>
      </c>
    </row>
    <row r="4" spans="2:28" x14ac:dyDescent="0.25">
      <c r="B4" t="s">
        <v>38</v>
      </c>
      <c r="C4">
        <v>2</v>
      </c>
      <c r="D4" t="s">
        <v>47</v>
      </c>
      <c r="E4">
        <v>2</v>
      </c>
      <c r="I4" t="s">
        <v>59</v>
      </c>
      <c r="J4" t="str">
        <f>Buildings!K29</f>
        <v>incomplete data</v>
      </c>
      <c r="L4">
        <v>6</v>
      </c>
      <c r="M4">
        <v>15</v>
      </c>
      <c r="N4">
        <v>10</v>
      </c>
      <c r="O4">
        <v>15</v>
      </c>
      <c r="P4">
        <v>19</v>
      </c>
      <c r="Q4">
        <v>16</v>
      </c>
      <c r="R4">
        <v>16</v>
      </c>
      <c r="S4">
        <v>17</v>
      </c>
      <c r="T4">
        <v>12</v>
      </c>
      <c r="U4">
        <v>13</v>
      </c>
      <c r="V4">
        <v>13</v>
      </c>
      <c r="W4">
        <v>13</v>
      </c>
      <c r="X4">
        <v>6</v>
      </c>
      <c r="Y4">
        <v>12</v>
      </c>
      <c r="Z4">
        <v>15</v>
      </c>
      <c r="AA4">
        <v>14</v>
      </c>
      <c r="AB4">
        <v>14</v>
      </c>
    </row>
    <row r="5" spans="2:28" x14ac:dyDescent="0.25">
      <c r="B5" t="s">
        <v>39</v>
      </c>
      <c r="C5">
        <v>3</v>
      </c>
      <c r="D5" t="s">
        <v>48</v>
      </c>
      <c r="E5">
        <v>3</v>
      </c>
      <c r="J5" t="e">
        <f>25-J4</f>
        <v>#VALUE!</v>
      </c>
      <c r="L5">
        <v>19</v>
      </c>
      <c r="M5">
        <f t="shared" ref="M5:AB5" si="1">25-M4</f>
        <v>10</v>
      </c>
      <c r="N5">
        <f t="shared" si="1"/>
        <v>15</v>
      </c>
      <c r="O5">
        <f t="shared" si="1"/>
        <v>10</v>
      </c>
      <c r="P5">
        <f t="shared" si="1"/>
        <v>6</v>
      </c>
      <c r="Q5">
        <f t="shared" si="1"/>
        <v>9</v>
      </c>
      <c r="R5">
        <f t="shared" si="1"/>
        <v>9</v>
      </c>
      <c r="S5">
        <f t="shared" si="1"/>
        <v>8</v>
      </c>
      <c r="T5">
        <f t="shared" si="1"/>
        <v>13</v>
      </c>
      <c r="U5">
        <f t="shared" si="1"/>
        <v>12</v>
      </c>
      <c r="V5">
        <f t="shared" si="1"/>
        <v>12</v>
      </c>
      <c r="W5">
        <f t="shared" si="1"/>
        <v>12</v>
      </c>
      <c r="X5">
        <f t="shared" si="1"/>
        <v>19</v>
      </c>
      <c r="Y5">
        <f t="shared" si="1"/>
        <v>13</v>
      </c>
      <c r="Z5">
        <f t="shared" si="1"/>
        <v>10</v>
      </c>
      <c r="AA5">
        <f t="shared" si="1"/>
        <v>11</v>
      </c>
      <c r="AB5">
        <f t="shared" si="1"/>
        <v>11</v>
      </c>
    </row>
    <row r="6" spans="2:28" x14ac:dyDescent="0.25">
      <c r="I6" t="s">
        <v>60</v>
      </c>
      <c r="J6" t="str">
        <f>Industry!K23</f>
        <v>incomplete data</v>
      </c>
      <c r="L6">
        <v>11</v>
      </c>
      <c r="M6">
        <v>15</v>
      </c>
      <c r="N6">
        <v>2</v>
      </c>
      <c r="O6">
        <v>7</v>
      </c>
      <c r="P6">
        <v>13</v>
      </c>
      <c r="Q6">
        <v>15</v>
      </c>
      <c r="R6">
        <v>12</v>
      </c>
      <c r="S6">
        <v>18</v>
      </c>
      <c r="T6">
        <v>11</v>
      </c>
      <c r="U6">
        <v>15</v>
      </c>
      <c r="V6">
        <v>12</v>
      </c>
      <c r="W6">
        <v>3</v>
      </c>
      <c r="X6">
        <v>11</v>
      </c>
      <c r="Y6">
        <v>12</v>
      </c>
      <c r="Z6">
        <v>12</v>
      </c>
      <c r="AA6">
        <v>10</v>
      </c>
      <c r="AB6">
        <v>9</v>
      </c>
    </row>
    <row r="7" spans="2:28" x14ac:dyDescent="0.25">
      <c r="J7" t="e">
        <f>25-J6</f>
        <v>#VALUE!</v>
      </c>
      <c r="L7">
        <v>14</v>
      </c>
      <c r="M7">
        <f t="shared" ref="M7:AB7" si="2">25-M6</f>
        <v>10</v>
      </c>
      <c r="N7">
        <f t="shared" si="2"/>
        <v>23</v>
      </c>
      <c r="O7">
        <f t="shared" si="2"/>
        <v>18</v>
      </c>
      <c r="P7">
        <f t="shared" si="2"/>
        <v>12</v>
      </c>
      <c r="Q7">
        <f t="shared" si="2"/>
        <v>10</v>
      </c>
      <c r="R7">
        <f t="shared" si="2"/>
        <v>13</v>
      </c>
      <c r="S7">
        <f t="shared" si="2"/>
        <v>7</v>
      </c>
      <c r="T7">
        <f t="shared" si="2"/>
        <v>14</v>
      </c>
      <c r="U7">
        <f t="shared" si="2"/>
        <v>10</v>
      </c>
      <c r="V7">
        <f t="shared" si="2"/>
        <v>13</v>
      </c>
      <c r="W7">
        <f t="shared" si="2"/>
        <v>22</v>
      </c>
      <c r="X7">
        <f t="shared" si="2"/>
        <v>14</v>
      </c>
      <c r="Y7">
        <f t="shared" si="2"/>
        <v>13</v>
      </c>
      <c r="Z7">
        <f t="shared" si="2"/>
        <v>13</v>
      </c>
      <c r="AA7">
        <f t="shared" si="2"/>
        <v>15</v>
      </c>
      <c r="AB7">
        <f t="shared" si="2"/>
        <v>16</v>
      </c>
    </row>
    <row r="8" spans="2:28" x14ac:dyDescent="0.25">
      <c r="I8" t="s">
        <v>61</v>
      </c>
      <c r="J8" t="str">
        <f>Transportation!K28</f>
        <v>incomplete data</v>
      </c>
      <c r="L8">
        <v>9</v>
      </c>
      <c r="M8">
        <v>7</v>
      </c>
      <c r="N8">
        <v>14</v>
      </c>
      <c r="O8">
        <v>11</v>
      </c>
      <c r="P8">
        <v>14</v>
      </c>
      <c r="Q8">
        <v>13</v>
      </c>
      <c r="R8">
        <v>14</v>
      </c>
      <c r="S8">
        <v>13</v>
      </c>
      <c r="T8">
        <v>16</v>
      </c>
      <c r="U8">
        <v>17</v>
      </c>
      <c r="V8">
        <v>15</v>
      </c>
      <c r="W8">
        <v>10</v>
      </c>
      <c r="X8">
        <v>11</v>
      </c>
      <c r="Y8">
        <v>10</v>
      </c>
      <c r="Z8">
        <v>14</v>
      </c>
      <c r="AA8">
        <v>15</v>
      </c>
      <c r="AB8">
        <v>8</v>
      </c>
    </row>
    <row r="9" spans="2:28" x14ac:dyDescent="0.25">
      <c r="B9" t="s">
        <v>120</v>
      </c>
      <c r="C9" t="s">
        <v>121</v>
      </c>
      <c r="D9" t="s">
        <v>122</v>
      </c>
      <c r="E9" t="s">
        <v>135</v>
      </c>
      <c r="F9" t="s">
        <v>63</v>
      </c>
      <c r="G9" t="s">
        <v>136</v>
      </c>
      <c r="J9" t="e">
        <f>25-J8</f>
        <v>#VALUE!</v>
      </c>
      <c r="L9">
        <v>16</v>
      </c>
      <c r="M9">
        <f t="shared" ref="M9:AB9" si="3">25-M8</f>
        <v>18</v>
      </c>
      <c r="N9">
        <f t="shared" si="3"/>
        <v>11</v>
      </c>
      <c r="O9">
        <f t="shared" si="3"/>
        <v>14</v>
      </c>
      <c r="P9">
        <f t="shared" si="3"/>
        <v>11</v>
      </c>
      <c r="Q9">
        <f t="shared" si="3"/>
        <v>12</v>
      </c>
      <c r="R9">
        <f t="shared" si="3"/>
        <v>11</v>
      </c>
      <c r="S9">
        <f t="shared" si="3"/>
        <v>12</v>
      </c>
      <c r="T9">
        <f t="shared" si="3"/>
        <v>9</v>
      </c>
      <c r="U9">
        <f t="shared" si="3"/>
        <v>8</v>
      </c>
      <c r="V9">
        <f t="shared" si="3"/>
        <v>10</v>
      </c>
      <c r="W9">
        <f t="shared" si="3"/>
        <v>15</v>
      </c>
      <c r="X9">
        <f t="shared" si="3"/>
        <v>14</v>
      </c>
      <c r="Y9">
        <f t="shared" si="3"/>
        <v>15</v>
      </c>
      <c r="Z9">
        <f t="shared" si="3"/>
        <v>11</v>
      </c>
      <c r="AA9">
        <f t="shared" si="3"/>
        <v>10</v>
      </c>
      <c r="AB9">
        <f t="shared" si="3"/>
        <v>17</v>
      </c>
    </row>
    <row r="10" spans="2:28" x14ac:dyDescent="0.25">
      <c r="B10" t="s">
        <v>86</v>
      </c>
      <c r="C10">
        <v>1</v>
      </c>
      <c r="D10">
        <v>1</v>
      </c>
      <c r="E10" t="s">
        <v>87</v>
      </c>
      <c r="F10" t="s">
        <v>88</v>
      </c>
      <c r="G10" t="s">
        <v>86</v>
      </c>
    </row>
    <row r="11" spans="2:28" x14ac:dyDescent="0.25">
      <c r="B11" t="s">
        <v>92</v>
      </c>
      <c r="C11">
        <v>2</v>
      </c>
      <c r="D11">
        <v>2</v>
      </c>
      <c r="E11" t="s">
        <v>94</v>
      </c>
      <c r="F11" t="s">
        <v>93</v>
      </c>
      <c r="G11" t="s">
        <v>89</v>
      </c>
    </row>
    <row r="12" spans="2:28" x14ac:dyDescent="0.25">
      <c r="B12" t="s">
        <v>90</v>
      </c>
      <c r="C12">
        <v>3</v>
      </c>
      <c r="D12">
        <v>3</v>
      </c>
      <c r="E12" t="s">
        <v>90</v>
      </c>
      <c r="F12" t="s">
        <v>37</v>
      </c>
      <c r="G12" t="s">
        <v>91</v>
      </c>
    </row>
    <row r="13" spans="2:28" x14ac:dyDescent="0.25">
      <c r="B13" t="s">
        <v>37</v>
      </c>
      <c r="C13">
        <v>4</v>
      </c>
      <c r="D13">
        <v>4</v>
      </c>
      <c r="E13" t="s">
        <v>37</v>
      </c>
      <c r="I13" t="s">
        <v>396</v>
      </c>
    </row>
    <row r="14" spans="2:28" x14ac:dyDescent="0.25">
      <c r="C14">
        <v>5</v>
      </c>
      <c r="D14">
        <v>5</v>
      </c>
      <c r="I14" t="s">
        <v>397</v>
      </c>
      <c r="J14" t="s">
        <v>398</v>
      </c>
    </row>
    <row r="15" spans="2:28" x14ac:dyDescent="0.25">
      <c r="C15">
        <v>6</v>
      </c>
      <c r="I15" t="s">
        <v>124</v>
      </c>
    </row>
    <row r="16" spans="2:28" x14ac:dyDescent="0.25">
      <c r="I16" t="s">
        <v>59</v>
      </c>
    </row>
    <row r="17" spans="2:9" x14ac:dyDescent="0.25">
      <c r="B17" t="s">
        <v>137</v>
      </c>
      <c r="C17" t="s">
        <v>64</v>
      </c>
      <c r="D17" t="s">
        <v>65</v>
      </c>
      <c r="I17" t="s">
        <v>60</v>
      </c>
    </row>
    <row r="18" spans="2:9" x14ac:dyDescent="0.25">
      <c r="B18" t="s">
        <v>95</v>
      </c>
      <c r="C18" t="s">
        <v>52</v>
      </c>
      <c r="D18" t="s">
        <v>52</v>
      </c>
      <c r="I18" t="s">
        <v>61</v>
      </c>
    </row>
    <row r="19" spans="2:9" x14ac:dyDescent="0.25">
      <c r="B19" t="s">
        <v>96</v>
      </c>
      <c r="C19" t="s">
        <v>138</v>
      </c>
      <c r="D19" t="s">
        <v>138</v>
      </c>
    </row>
    <row r="20" spans="2:9" x14ac:dyDescent="0.25">
      <c r="B20" t="s">
        <v>91</v>
      </c>
    </row>
    <row r="22" spans="2:9" x14ac:dyDescent="0.25">
      <c r="B22" t="s">
        <v>66</v>
      </c>
      <c r="C22" t="s">
        <v>67</v>
      </c>
      <c r="D22" s="96" t="s">
        <v>68</v>
      </c>
    </row>
    <row r="23" spans="2:9" x14ac:dyDescent="0.25">
      <c r="B23" t="s">
        <v>144</v>
      </c>
      <c r="C23" t="s">
        <v>148</v>
      </c>
      <c r="D23" s="73" t="s">
        <v>150</v>
      </c>
    </row>
    <row r="24" spans="2:9" x14ac:dyDescent="0.25">
      <c r="B24" t="s">
        <v>143</v>
      </c>
      <c r="C24" t="s">
        <v>147</v>
      </c>
      <c r="D24" s="73" t="s">
        <v>151</v>
      </c>
    </row>
    <row r="25" spans="2:9" x14ac:dyDescent="0.25">
      <c r="B25" t="s">
        <v>142</v>
      </c>
      <c r="C25" t="s">
        <v>146</v>
      </c>
      <c r="D25" s="73" t="s">
        <v>152</v>
      </c>
    </row>
    <row r="26" spans="2:9" x14ac:dyDescent="0.25">
      <c r="B26" t="s">
        <v>153</v>
      </c>
      <c r="C26" t="s">
        <v>144</v>
      </c>
      <c r="D26" t="s">
        <v>149</v>
      </c>
    </row>
    <row r="27" spans="2:9" x14ac:dyDescent="0.25">
      <c r="C27" t="s">
        <v>145</v>
      </c>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7"/>
  <sheetViews>
    <sheetView tabSelected="1" workbookViewId="0">
      <selection activeCell="K4" sqref="K4"/>
    </sheetView>
  </sheetViews>
  <sheetFormatPr defaultColWidth="8.85546875" defaultRowHeight="13.5" x14ac:dyDescent="0.25"/>
  <cols>
    <col min="1" max="1" width="5.28515625" style="6" customWidth="1"/>
    <col min="2" max="2" width="2.42578125" style="6" customWidth="1"/>
    <col min="3" max="3" width="34" style="6" customWidth="1"/>
    <col min="4" max="4" width="16.42578125" style="6" customWidth="1"/>
    <col min="5" max="5" width="18.7109375" style="6" customWidth="1"/>
    <col min="6" max="6" width="17.42578125" style="6" customWidth="1"/>
    <col min="7" max="7" width="24.140625" style="6" customWidth="1"/>
    <col min="8" max="8" width="24.28515625" style="6" customWidth="1"/>
    <col min="9" max="9" width="17.140625" style="6" customWidth="1"/>
    <col min="10" max="11" width="15.7109375" style="6" customWidth="1"/>
    <col min="12" max="12" width="61.42578125" style="6" customWidth="1"/>
    <col min="13" max="16384" width="8.85546875" style="6"/>
  </cols>
  <sheetData>
    <row r="2" spans="1:19" x14ac:dyDescent="0.25">
      <c r="A2" s="25"/>
      <c r="B2" s="27" t="s">
        <v>3</v>
      </c>
      <c r="C2" s="27"/>
      <c r="D2" s="27"/>
      <c r="E2" s="25"/>
      <c r="F2" s="25"/>
      <c r="G2" s="25"/>
      <c r="H2" s="25"/>
      <c r="I2" s="25"/>
      <c r="J2" s="25"/>
      <c r="K2" s="25"/>
      <c r="L2" s="25"/>
      <c r="M2" s="25"/>
      <c r="N2" s="25"/>
      <c r="O2" s="25"/>
      <c r="P2" s="25"/>
      <c r="Q2" s="25"/>
      <c r="R2" s="25"/>
      <c r="S2" s="25"/>
    </row>
    <row r="3" spans="1:19" ht="9.75" customHeight="1" x14ac:dyDescent="0.25">
      <c r="A3" s="25"/>
      <c r="B3" s="25"/>
      <c r="C3" s="25"/>
      <c r="D3" s="25"/>
      <c r="E3" s="25"/>
      <c r="F3" s="25"/>
      <c r="G3" s="25"/>
      <c r="H3" s="25"/>
      <c r="I3" s="25"/>
      <c r="J3" s="25"/>
      <c r="K3" s="25"/>
      <c r="L3" s="25"/>
      <c r="M3" s="25"/>
      <c r="N3" s="25"/>
      <c r="O3" s="25"/>
      <c r="P3" s="25"/>
      <c r="Q3" s="25"/>
      <c r="R3" s="25"/>
      <c r="S3" s="25"/>
    </row>
    <row r="4" spans="1:19" ht="18" customHeight="1" x14ac:dyDescent="0.25">
      <c r="A4" s="25"/>
      <c r="B4" s="25"/>
      <c r="C4" s="19" t="s">
        <v>28</v>
      </c>
      <c r="D4" s="187" t="str">
        <f>IF(ISBLANK(Start!$C$29),"Select a country on Start page",Start!$C$29)</f>
        <v>Select a country on Start page</v>
      </c>
      <c r="E4" s="189"/>
      <c r="F4" s="18"/>
      <c r="L4" s="25"/>
      <c r="M4" s="25"/>
      <c r="N4" s="25"/>
      <c r="O4" s="25"/>
      <c r="P4" s="25"/>
      <c r="Q4" s="25"/>
      <c r="R4" s="25"/>
      <c r="S4" s="25"/>
    </row>
    <row r="5" spans="1:19" ht="40.5" x14ac:dyDescent="0.25">
      <c r="A5" s="25"/>
      <c r="B5" s="25"/>
      <c r="C5" s="28"/>
      <c r="D5" s="9" t="s">
        <v>22</v>
      </c>
      <c r="E5" s="9" t="s">
        <v>23</v>
      </c>
      <c r="F5" s="9" t="s">
        <v>430</v>
      </c>
      <c r="G5" s="9" t="s">
        <v>431</v>
      </c>
      <c r="H5" s="9" t="s">
        <v>446</v>
      </c>
      <c r="I5" s="4"/>
      <c r="J5" s="4"/>
      <c r="K5" s="4"/>
      <c r="L5" s="5"/>
      <c r="M5" s="25"/>
      <c r="N5" s="25"/>
      <c r="O5" s="25"/>
      <c r="P5" s="25"/>
      <c r="Q5" s="25"/>
      <c r="R5" s="25"/>
      <c r="S5" s="25"/>
    </row>
    <row r="6" spans="1:19" ht="18.95" customHeight="1" x14ac:dyDescent="0.25">
      <c r="A6" s="25"/>
      <c r="B6" s="25"/>
      <c r="C6" s="21" t="s">
        <v>29</v>
      </c>
      <c r="D6" s="48">
        <f>Start!$C$31</f>
        <v>0</v>
      </c>
      <c r="E6" s="48">
        <f>Start!$D$31</f>
        <v>0</v>
      </c>
      <c r="F6" s="48">
        <f>Start!$E$31</f>
        <v>0</v>
      </c>
      <c r="G6" s="48">
        <f>Start!$F$31</f>
        <v>0</v>
      </c>
      <c r="H6" s="148" t="str">
        <f>IF(ISBLANK(Start!C29),"no data",VLOOKUP(Start!C29,Deflator!A3:$Z$216,Deflator!Z219,FALSE))</f>
        <v>no data</v>
      </c>
      <c r="I6" s="25"/>
      <c r="J6" s="25"/>
      <c r="K6" s="25"/>
      <c r="L6" s="25"/>
      <c r="M6" s="25"/>
      <c r="N6" s="25"/>
      <c r="O6" s="25"/>
      <c r="P6" s="25"/>
      <c r="Q6" s="25"/>
      <c r="R6" s="25"/>
      <c r="S6" s="25"/>
    </row>
    <row r="7" spans="1:19" x14ac:dyDescent="0.25">
      <c r="A7" s="25"/>
      <c r="B7" s="25"/>
      <c r="E7" s="25"/>
      <c r="F7" s="25"/>
      <c r="G7" s="25"/>
      <c r="H7" s="25"/>
      <c r="I7" s="25"/>
      <c r="J7" s="25"/>
      <c r="K7" s="25"/>
      <c r="L7" s="25"/>
      <c r="M7" s="25"/>
      <c r="N7" s="25"/>
      <c r="O7" s="25"/>
      <c r="P7" s="25"/>
      <c r="Q7" s="25"/>
      <c r="R7" s="25"/>
      <c r="S7" s="25"/>
    </row>
    <row r="9" spans="1:19" ht="29.25" customHeight="1" x14ac:dyDescent="0.25">
      <c r="D9" s="48" t="s">
        <v>44</v>
      </c>
      <c r="E9" s="187" t="s">
        <v>33</v>
      </c>
      <c r="F9" s="189"/>
      <c r="G9" s="187" t="s">
        <v>30</v>
      </c>
      <c r="H9" s="188"/>
      <c r="I9" s="52" t="s">
        <v>438</v>
      </c>
      <c r="J9" s="22" t="s">
        <v>31</v>
      </c>
      <c r="K9" s="48" t="s">
        <v>32</v>
      </c>
      <c r="L9" s="48" t="s">
        <v>58</v>
      </c>
    </row>
    <row r="10" spans="1:19" ht="27" customHeight="1" x14ac:dyDescent="0.25">
      <c r="C10" s="193" t="s">
        <v>4</v>
      </c>
      <c r="D10" s="195">
        <v>6</v>
      </c>
      <c r="E10" s="172"/>
      <c r="F10" s="49" t="s">
        <v>436</v>
      </c>
      <c r="G10" s="40" t="s">
        <v>443</v>
      </c>
      <c r="H10" s="25"/>
      <c r="I10" s="53" t="s">
        <v>24</v>
      </c>
      <c r="J10" s="196" t="str">
        <f>IF(ISBLANK(E11),"no data",((F6/D6)-(E11/(E10*H6)))/(E11/(E10*H6)))</f>
        <v>no data</v>
      </c>
      <c r="K10" s="198" t="str">
        <f>IF(J10="no data","no data",IF(J10&lt;=-50%,6,IF(J10&lt;=-45%,5,IF(J10&lt;=-35%,4,IF(J10&lt;=-30%,3,IF(J10&lt;=-25%,2,IF(J10&lt;=-20%,1,0)))))))</f>
        <v>no data</v>
      </c>
      <c r="L10" s="199" t="s">
        <v>165</v>
      </c>
    </row>
    <row r="11" spans="1:19" ht="32.25" customHeight="1" x14ac:dyDescent="0.25">
      <c r="C11" s="194"/>
      <c r="D11" s="192"/>
      <c r="E11" s="173"/>
      <c r="F11" s="50" t="s">
        <v>436</v>
      </c>
      <c r="G11" s="40" t="s">
        <v>444</v>
      </c>
      <c r="H11" s="25"/>
      <c r="I11" s="158" t="s">
        <v>25</v>
      </c>
      <c r="J11" s="197"/>
      <c r="K11" s="191"/>
      <c r="L11" s="200"/>
    </row>
    <row r="12" spans="1:19" ht="9.75" customHeight="1" x14ac:dyDescent="0.25">
      <c r="C12" s="33"/>
      <c r="D12" s="33"/>
      <c r="E12" s="174"/>
      <c r="F12" s="43"/>
      <c r="G12" s="31"/>
      <c r="H12" s="31"/>
      <c r="I12" s="33"/>
      <c r="J12" s="38"/>
      <c r="K12" s="36"/>
      <c r="L12" s="68"/>
    </row>
    <row r="13" spans="1:19" ht="30.75" customHeight="1" x14ac:dyDescent="0.25">
      <c r="C13" s="190" t="s">
        <v>5</v>
      </c>
      <c r="D13" s="192">
        <v>3</v>
      </c>
      <c r="E13" s="173"/>
      <c r="F13" s="42" t="s">
        <v>436</v>
      </c>
      <c r="G13" s="201" t="s">
        <v>49</v>
      </c>
      <c r="H13" s="202"/>
      <c r="I13" s="54" t="s">
        <v>45</v>
      </c>
      <c r="J13" s="191" t="str">
        <f>IF(ISBLANK(E13),"no data",E13-E14)</f>
        <v>no data</v>
      </c>
      <c r="K13" s="191" t="str">
        <f>IF(J13="no data","no data",IF(J13&gt;=39%,3,IF(J13&gt;=31%,2,IF(J13&gt;=27%,1,0))))</f>
        <v>no data</v>
      </c>
      <c r="L13" s="200" t="s">
        <v>166</v>
      </c>
    </row>
    <row r="14" spans="1:19" ht="34.5" customHeight="1" x14ac:dyDescent="0.25">
      <c r="C14" s="190"/>
      <c r="D14" s="192"/>
      <c r="E14" s="173"/>
      <c r="F14" s="42" t="s">
        <v>436</v>
      </c>
      <c r="G14" s="201" t="s">
        <v>423</v>
      </c>
      <c r="H14" s="202"/>
      <c r="I14" s="158" t="s">
        <v>25</v>
      </c>
      <c r="J14" s="191"/>
      <c r="K14" s="191"/>
      <c r="L14" s="200"/>
    </row>
    <row r="15" spans="1:19" ht="8.25" customHeight="1" x14ac:dyDescent="0.25">
      <c r="C15" s="33"/>
      <c r="D15" s="33"/>
      <c r="E15" s="174"/>
      <c r="F15" s="43"/>
      <c r="G15" s="31"/>
      <c r="H15" s="31"/>
      <c r="I15" s="33"/>
      <c r="J15" s="38"/>
      <c r="K15" s="36"/>
      <c r="L15" s="68"/>
    </row>
    <row r="16" spans="1:19" ht="39" customHeight="1" x14ac:dyDescent="0.25">
      <c r="C16" s="29" t="s">
        <v>6</v>
      </c>
      <c r="D16" s="30">
        <v>3</v>
      </c>
      <c r="E16" s="175"/>
      <c r="F16" s="42" t="s">
        <v>40</v>
      </c>
      <c r="G16" s="201" t="s">
        <v>34</v>
      </c>
      <c r="H16" s="202"/>
      <c r="I16" s="54" t="s">
        <v>25</v>
      </c>
      <c r="J16" s="57" t="str">
        <f>IF(ISBLANK(E16),"no data",E16)</f>
        <v>no data</v>
      </c>
      <c r="K16" s="80" t="str">
        <f>IF(J16="no data","no data",IF(J16='Functionality Data'!B2,0,IF(J16='Functionality Data'!B3,1,IF(J16='Functionality Data'!B4,2,IF(J16='Functionality Data'!B5,3,FALSE)))))</f>
        <v>no data</v>
      </c>
      <c r="L16" s="152" t="s">
        <v>399</v>
      </c>
    </row>
    <row r="17" spans="3:12" ht="9.75" customHeight="1" x14ac:dyDescent="0.25">
      <c r="C17" s="33"/>
      <c r="D17" s="33"/>
      <c r="E17" s="174"/>
      <c r="F17" s="43"/>
      <c r="G17" s="31"/>
      <c r="H17" s="31"/>
      <c r="I17" s="33"/>
      <c r="J17" s="56"/>
      <c r="K17" s="36"/>
      <c r="L17" s="68"/>
    </row>
    <row r="18" spans="3:12" ht="92.25" customHeight="1" x14ac:dyDescent="0.25">
      <c r="C18" s="29" t="s">
        <v>7</v>
      </c>
      <c r="D18" s="30">
        <v>3</v>
      </c>
      <c r="E18" s="173"/>
      <c r="F18" s="42" t="s">
        <v>40</v>
      </c>
      <c r="G18" s="201" t="s">
        <v>41</v>
      </c>
      <c r="H18" s="202"/>
      <c r="I18" s="54" t="s">
        <v>25</v>
      </c>
      <c r="J18" s="57" t="str">
        <f>IF(ISBLANK(E18),"no data",E18)</f>
        <v>no data</v>
      </c>
      <c r="K18" s="80" t="str">
        <f>IF(J18="no data","no data",IF(J18='Functionality Data'!D2,0,IF(J18='Functionality Data'!D3,2,IF('National Efforts'!J18='Functionality Data'!D4,2,IF(J18='Functionality Data'!D5,3,FALSE)))))</f>
        <v>no data</v>
      </c>
      <c r="L18" s="102" t="s">
        <v>167</v>
      </c>
    </row>
    <row r="19" spans="3:12" ht="9.75" customHeight="1" x14ac:dyDescent="0.25">
      <c r="C19" s="33"/>
      <c r="D19" s="33"/>
      <c r="E19" s="174"/>
      <c r="F19" s="43"/>
      <c r="G19" s="31"/>
      <c r="H19" s="31"/>
      <c r="I19" s="33"/>
      <c r="J19" s="38"/>
      <c r="K19" s="36"/>
      <c r="L19" s="68"/>
    </row>
    <row r="20" spans="3:12" ht="57.75" customHeight="1" x14ac:dyDescent="0.25">
      <c r="C20" s="29" t="s">
        <v>8</v>
      </c>
      <c r="D20" s="30">
        <v>5</v>
      </c>
      <c r="E20" s="173"/>
      <c r="F20" s="42" t="s">
        <v>436</v>
      </c>
      <c r="G20" s="201" t="s">
        <v>425</v>
      </c>
      <c r="H20" s="203"/>
      <c r="I20" s="30" t="s">
        <v>437</v>
      </c>
      <c r="J20" s="46" t="str">
        <f>IF(ISBLANK(E20),"no data",E20/E6)</f>
        <v>no data</v>
      </c>
      <c r="K20" s="80" t="str">
        <f>IF(J20="no data","no data",IF(J20&gt;=45,5,IF(J20&gt;=35,4,IF(J20&gt;=25,3,IF(J20&gt;=10,2,IF(J20&gt;=5,1,IF(J20&lt;1,0,0)))))))</f>
        <v>no data</v>
      </c>
      <c r="L20" s="152" t="s">
        <v>400</v>
      </c>
    </row>
    <row r="21" spans="3:12" ht="9.75" customHeight="1" x14ac:dyDescent="0.25">
      <c r="C21" s="33"/>
      <c r="D21" s="33"/>
      <c r="E21" s="174"/>
      <c r="F21" s="43"/>
      <c r="G21" s="31"/>
      <c r="H21" s="31"/>
      <c r="I21" s="33"/>
      <c r="J21" s="38"/>
      <c r="K21" s="36"/>
      <c r="L21" s="68"/>
    </row>
    <row r="22" spans="3:12" ht="45" customHeight="1" x14ac:dyDescent="0.25">
      <c r="C22" s="34" t="s">
        <v>9</v>
      </c>
      <c r="D22" s="55">
        <v>2</v>
      </c>
      <c r="E22" s="173"/>
      <c r="F22" s="42" t="s">
        <v>436</v>
      </c>
      <c r="G22" s="201" t="s">
        <v>42</v>
      </c>
      <c r="H22" s="202"/>
      <c r="I22" s="158" t="s">
        <v>25</v>
      </c>
      <c r="J22" s="46" t="str">
        <f>IF(ISBLANK(E22),"no data",E22/E6)</f>
        <v>no data</v>
      </c>
      <c r="K22" s="80" t="str">
        <f>IF(J22="no data","no data",IF(J22&gt;=3,2,IF(J22&gt;=1.5,1,0)))</f>
        <v>no data</v>
      </c>
      <c r="L22" s="152" t="s">
        <v>401</v>
      </c>
    </row>
    <row r="23" spans="3:12" ht="9.75" customHeight="1" x14ac:dyDescent="0.25">
      <c r="C23" s="33"/>
      <c r="D23" s="33"/>
      <c r="E23" s="174"/>
      <c r="F23" s="43"/>
      <c r="G23" s="31"/>
      <c r="H23" s="31"/>
      <c r="I23" s="33"/>
      <c r="J23" s="38"/>
      <c r="K23" s="36"/>
      <c r="L23" s="68"/>
    </row>
    <row r="24" spans="3:12" ht="34.5" customHeight="1" x14ac:dyDescent="0.25">
      <c r="C24" s="34" t="s">
        <v>108</v>
      </c>
      <c r="D24" s="55">
        <v>2</v>
      </c>
      <c r="E24" s="173"/>
      <c r="F24" s="42" t="s">
        <v>436</v>
      </c>
      <c r="G24" s="201" t="s">
        <v>43</v>
      </c>
      <c r="H24" s="202"/>
      <c r="I24" s="30" t="s">
        <v>437</v>
      </c>
      <c r="J24" s="46" t="str">
        <f>IF(ISBLANK(E24),"no data",E24/D6)</f>
        <v>no data</v>
      </c>
      <c r="K24" s="80" t="str">
        <f>IF(J24="no data","no data",IF(J24&gt;=0.05%,2,IF(J24&gt;=0.02%,1,0)))</f>
        <v>no data</v>
      </c>
      <c r="L24" s="152" t="s">
        <v>402</v>
      </c>
    </row>
    <row r="25" spans="3:12" ht="9.75" customHeight="1" x14ac:dyDescent="0.25">
      <c r="C25" s="33"/>
      <c r="D25" s="33"/>
      <c r="E25" s="174"/>
      <c r="F25" s="43"/>
      <c r="G25" s="31"/>
      <c r="H25" s="31"/>
      <c r="I25" s="33"/>
      <c r="J25" s="38"/>
      <c r="K25" s="36"/>
      <c r="L25" s="68"/>
    </row>
    <row r="26" spans="3:12" ht="30" customHeight="1" x14ac:dyDescent="0.25">
      <c r="C26" s="29" t="s">
        <v>107</v>
      </c>
      <c r="D26" s="30">
        <v>1</v>
      </c>
      <c r="E26" s="173"/>
      <c r="F26" s="42" t="s">
        <v>40</v>
      </c>
      <c r="G26" s="201" t="s">
        <v>50</v>
      </c>
      <c r="H26" s="202"/>
      <c r="I26" s="30" t="s">
        <v>437</v>
      </c>
      <c r="J26" s="46" t="str">
        <f>IF(ISBLANK(E26),"no data",E26)</f>
        <v>no data</v>
      </c>
      <c r="K26" s="80" t="str">
        <f>IF(J26="no data","no data",IF(J26="Yes",1,IF(J26="None",0)))</f>
        <v>no data</v>
      </c>
      <c r="L26" s="152" t="s">
        <v>403</v>
      </c>
    </row>
    <row r="27" spans="3:12" ht="9.75" customHeight="1" x14ac:dyDescent="0.25">
      <c r="C27" s="81"/>
      <c r="D27" s="33"/>
      <c r="E27" s="174"/>
      <c r="F27" s="43"/>
      <c r="G27" s="82"/>
      <c r="H27" s="82"/>
      <c r="I27" s="33"/>
      <c r="J27" s="38"/>
      <c r="K27" s="83"/>
      <c r="L27" s="68"/>
    </row>
    <row r="28" spans="3:12" ht="21" customHeight="1" x14ac:dyDescent="0.25">
      <c r="C28" s="64" t="s">
        <v>82</v>
      </c>
      <c r="D28" s="30">
        <v>25</v>
      </c>
      <c r="E28" s="177"/>
      <c r="F28" s="85"/>
      <c r="G28" s="51"/>
      <c r="H28" s="85"/>
      <c r="I28" s="51"/>
      <c r="J28" s="65"/>
      <c r="K28" s="80" t="str">
        <f>IF(ISERROR(K10+K13+K16+K18+K20+K22+K24+K26),"incomplete data",(K10+K13+K16+K18+K20+K22+K24+K26))</f>
        <v>incomplete data</v>
      </c>
      <c r="L28" s="67"/>
    </row>
    <row r="29" spans="3:12" ht="9.75" customHeight="1" x14ac:dyDescent="0.25">
      <c r="C29" s="35"/>
      <c r="D29" s="35"/>
      <c r="E29" s="176"/>
      <c r="F29" s="45"/>
      <c r="G29" s="32"/>
      <c r="H29" s="32"/>
      <c r="I29" s="35"/>
      <c r="J29" s="39"/>
      <c r="K29" s="37"/>
      <c r="L29" s="69"/>
    </row>
    <row r="30" spans="3:12" x14ac:dyDescent="0.25">
      <c r="C30" s="7"/>
      <c r="D30" s="7"/>
    </row>
    <row r="32" spans="3:12" x14ac:dyDescent="0.25">
      <c r="C32" s="7"/>
      <c r="D32" s="7"/>
    </row>
    <row r="33" spans="3:17" ht="15.75" x14ac:dyDescent="0.3">
      <c r="C33" s="7"/>
      <c r="D33" s="7"/>
      <c r="I33" s="78"/>
      <c r="J33" s="79"/>
      <c r="K33" s="79"/>
      <c r="L33" s="79"/>
      <c r="M33" s="79"/>
      <c r="N33" s="79"/>
      <c r="O33" s="79"/>
      <c r="P33" s="79"/>
      <c r="Q33" s="25"/>
    </row>
    <row r="34" spans="3:17" x14ac:dyDescent="0.25">
      <c r="M34" s="25"/>
      <c r="N34" s="25"/>
      <c r="O34" s="25"/>
      <c r="P34" s="25"/>
      <c r="Q34" s="25"/>
    </row>
    <row r="35" spans="3:17" x14ac:dyDescent="0.25">
      <c r="C35" s="7"/>
      <c r="D35" s="7"/>
    </row>
    <row r="36" spans="3:17" x14ac:dyDescent="0.25">
      <c r="C36" s="7"/>
      <c r="D36" s="7"/>
    </row>
    <row r="37" spans="3:17" x14ac:dyDescent="0.25">
      <c r="C37" s="7"/>
      <c r="D37" s="7"/>
    </row>
  </sheetData>
  <sheetProtection algorithmName="SHA-512" hashValue="F/KfBm+DV8S4zgNLr1A9QWmtzJOBqSXuB99tbvyk7zcdeFZ5+u+6OTY1nMGjpCujgDUtPNFxxZzi6S6iKB6Agw==" saltValue="xmAJFRsrvS9BsIvpK6PZPw==" spinCount="100000" sheet="1" objects="1" scenarios="1"/>
  <mergeCells count="21">
    <mergeCell ref="K10:K11"/>
    <mergeCell ref="L10:L11"/>
    <mergeCell ref="L13:L14"/>
    <mergeCell ref="G26:H26"/>
    <mergeCell ref="G16:H16"/>
    <mergeCell ref="G18:H18"/>
    <mergeCell ref="G22:H22"/>
    <mergeCell ref="G24:H24"/>
    <mergeCell ref="G13:H13"/>
    <mergeCell ref="G14:H14"/>
    <mergeCell ref="K13:K14"/>
    <mergeCell ref="G20:H20"/>
    <mergeCell ref="G9:H9"/>
    <mergeCell ref="E9:F9"/>
    <mergeCell ref="D4:E4"/>
    <mergeCell ref="C13:C14"/>
    <mergeCell ref="J13:J14"/>
    <mergeCell ref="D13:D14"/>
    <mergeCell ref="C10:C11"/>
    <mergeCell ref="D10:D11"/>
    <mergeCell ref="J10:J11"/>
  </mergeCells>
  <dataValidations count="2">
    <dataValidation type="list" allowBlank="1" showInputMessage="1" showErrorMessage="1" sqref="E16">
      <formula1>SavingGoal</formula1>
    </dataValidation>
    <dataValidation type="list" allowBlank="1" showInputMessage="1" showErrorMessage="1" sqref="E18">
      <formula1>Tax_credits_and_loan_programs</formula1>
    </dataValidation>
  </dataValidations>
  <hyperlinks>
    <hyperlink ref="I10" r:id="rId1"/>
    <hyperlink ref="I11" r:id="rId2" location="?c=World&amp;s=Balance"/>
    <hyperlink ref="I13" r:id="rId3" location="/power-plants-thermals.html"/>
    <hyperlink ref="I14" r:id="rId4" location="?c=World&amp;s=Balance"/>
    <hyperlink ref="I16" r:id="rId5"/>
    <hyperlink ref="I18" r:id="rId6"/>
    <hyperlink ref="I22" r:id="rId7" location="?c=World&amp;s=Balance"/>
  </hyperlinks>
  <pageMargins left="0.7" right="0.7" top="0.75" bottom="0.75" header="0.3" footer="0.3"/>
  <pageSetup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14:formula1>
            <xm:f>'Functionality Data'!$F$2:$F$3</xm:f>
          </x14:formula1>
          <xm:sqref>E26:E28</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zoomScaleNormal="100" zoomScalePageLayoutView="75" workbookViewId="0">
      <selection activeCell="F38" sqref="F38"/>
    </sheetView>
  </sheetViews>
  <sheetFormatPr defaultColWidth="8.85546875" defaultRowHeight="13.5" x14ac:dyDescent="0.25"/>
  <cols>
    <col min="1" max="1" width="4" style="14" customWidth="1"/>
    <col min="2" max="2" width="3.7109375" style="14" customWidth="1"/>
    <col min="3" max="3" width="30.42578125" style="14" customWidth="1"/>
    <col min="4" max="4" width="18.85546875" style="14" customWidth="1"/>
    <col min="5" max="6" width="20.28515625" style="14" customWidth="1"/>
    <col min="7" max="7" width="24.42578125" style="14" customWidth="1"/>
    <col min="8" max="8" width="25" style="14" customWidth="1"/>
    <col min="9" max="9" width="21.28515625" style="14" customWidth="1"/>
    <col min="10" max="10" width="17.140625" style="14" customWidth="1"/>
    <col min="11" max="11" width="13.7109375" style="14" customWidth="1"/>
    <col min="12" max="12" width="50.42578125" style="14" customWidth="1"/>
    <col min="13" max="16384" width="8.85546875" style="14"/>
  </cols>
  <sheetData>
    <row r="1" spans="1:18" x14ac:dyDescent="0.25">
      <c r="B1" s="15"/>
      <c r="C1" s="15"/>
      <c r="D1" s="15"/>
      <c r="E1" s="15"/>
      <c r="F1" s="15"/>
      <c r="G1" s="15"/>
      <c r="H1" s="15"/>
      <c r="I1" s="15"/>
      <c r="J1" s="15"/>
      <c r="K1" s="15"/>
      <c r="L1" s="15"/>
      <c r="M1" s="15"/>
    </row>
    <row r="2" spans="1:18" x14ac:dyDescent="0.25">
      <c r="B2" s="24" t="s">
        <v>0</v>
      </c>
    </row>
    <row r="3" spans="1:18" ht="5.25" customHeight="1" x14ac:dyDescent="0.25">
      <c r="B3" s="15"/>
    </row>
    <row r="4" spans="1:18" s="3" customFormat="1" ht="18" customHeight="1" x14ac:dyDescent="0.25">
      <c r="A4" s="14"/>
      <c r="B4" s="14"/>
      <c r="C4" s="19" t="s">
        <v>28</v>
      </c>
      <c r="D4" s="187" t="str">
        <f>IF(ISBLANK(Start!$C$29),"Select a country on Start page",Start!$C$29)</f>
        <v>Select a country on Start page</v>
      </c>
      <c r="E4" s="189"/>
      <c r="F4" s="25"/>
      <c r="G4" s="18"/>
      <c r="H4" s="6"/>
      <c r="I4" s="6"/>
      <c r="J4" s="6"/>
      <c r="K4" s="14"/>
      <c r="L4" s="14"/>
      <c r="M4" s="14"/>
      <c r="N4" s="14"/>
      <c r="O4" s="14"/>
      <c r="P4" s="14"/>
      <c r="Q4" s="14"/>
      <c r="R4" s="14"/>
    </row>
    <row r="5" spans="1:18" s="3" customFormat="1" ht="40.5" x14ac:dyDescent="0.25">
      <c r="A5" s="14"/>
      <c r="B5" s="14"/>
      <c r="C5" s="20"/>
      <c r="D5" s="9" t="s">
        <v>22</v>
      </c>
      <c r="E5" s="9" t="s">
        <v>23</v>
      </c>
      <c r="F5" s="9" t="s">
        <v>430</v>
      </c>
      <c r="G5" s="9" t="s">
        <v>431</v>
      </c>
      <c r="H5" s="9" t="s">
        <v>434</v>
      </c>
      <c r="I5" s="9" t="s">
        <v>435</v>
      </c>
      <c r="K5" s="16"/>
      <c r="L5" s="14"/>
      <c r="M5" s="14"/>
      <c r="N5" s="14"/>
      <c r="O5" s="14"/>
      <c r="P5" s="14"/>
      <c r="Q5" s="14"/>
      <c r="R5" s="14"/>
    </row>
    <row r="6" spans="1:18" s="3" customFormat="1" ht="17.25" customHeight="1" x14ac:dyDescent="0.25">
      <c r="A6" s="14"/>
      <c r="B6" s="14"/>
      <c r="C6" s="21" t="s">
        <v>29</v>
      </c>
      <c r="D6" s="48">
        <f>Start!$C$31</f>
        <v>0</v>
      </c>
      <c r="E6" s="48">
        <f>Start!$D$31</f>
        <v>0</v>
      </c>
      <c r="F6" s="48">
        <f>Start!$E$31</f>
        <v>0</v>
      </c>
      <c r="G6" s="48">
        <f>Start!$F$31</f>
        <v>0</v>
      </c>
      <c r="H6" s="48">
        <f>Start!$I$31</f>
        <v>0</v>
      </c>
      <c r="I6" s="48">
        <f>Start!$J$31</f>
        <v>0</v>
      </c>
      <c r="K6" s="14"/>
      <c r="L6" s="14"/>
      <c r="M6" s="14"/>
      <c r="N6" s="14"/>
      <c r="O6" s="14"/>
      <c r="P6" s="14"/>
      <c r="Q6" s="14"/>
      <c r="R6" s="14"/>
    </row>
    <row r="8" spans="1:18" ht="21" customHeight="1" x14ac:dyDescent="0.25">
      <c r="C8" s="6"/>
      <c r="D8" s="48" t="s">
        <v>44</v>
      </c>
      <c r="E8" s="187" t="s">
        <v>53</v>
      </c>
      <c r="F8" s="189"/>
      <c r="G8" s="187" t="s">
        <v>30</v>
      </c>
      <c r="H8" s="188"/>
      <c r="I8" s="52" t="s">
        <v>438</v>
      </c>
      <c r="J8" s="47" t="s">
        <v>31</v>
      </c>
      <c r="K8" s="22" t="s">
        <v>32</v>
      </c>
      <c r="L8" s="48" t="s">
        <v>58</v>
      </c>
    </row>
    <row r="9" spans="1:18" ht="33" customHeight="1" x14ac:dyDescent="0.25">
      <c r="C9" s="206" t="s">
        <v>10</v>
      </c>
      <c r="D9" s="195">
        <v>4</v>
      </c>
      <c r="E9" s="178"/>
      <c r="F9" s="41" t="s">
        <v>436</v>
      </c>
      <c r="G9" s="204" t="s">
        <v>54</v>
      </c>
      <c r="H9" s="205"/>
      <c r="I9" s="26" t="s">
        <v>437</v>
      </c>
      <c r="J9" s="198" t="str">
        <f>IF(ISBLANK(E9),"no data",((H6*39652)/E9/E10))</f>
        <v>no data</v>
      </c>
      <c r="K9" s="198" t="str">
        <f>(IF(J9="no data","no data",IF(J9=0,0,IF(J9&lt;=5,4,IF(J9&lt;=10,3,IF(J9&lt;=15,2,IF(J9&lt;=20,1,0)))))))</f>
        <v>no data</v>
      </c>
      <c r="L9" s="199" t="s">
        <v>404</v>
      </c>
    </row>
    <row r="10" spans="1:18" ht="30" customHeight="1" x14ac:dyDescent="0.25">
      <c r="C10" s="207"/>
      <c r="D10" s="192"/>
      <c r="E10" s="173"/>
      <c r="F10" s="42" t="s">
        <v>436</v>
      </c>
      <c r="G10" s="25" t="s">
        <v>123</v>
      </c>
      <c r="H10" s="25"/>
      <c r="I10" s="30"/>
      <c r="J10" s="191"/>
      <c r="K10" s="191"/>
      <c r="L10" s="200"/>
    </row>
    <row r="11" spans="1:18" ht="9.75" customHeight="1" x14ac:dyDescent="0.25">
      <c r="C11" s="58"/>
      <c r="D11" s="33"/>
      <c r="E11" s="174"/>
      <c r="F11" s="43"/>
      <c r="G11" s="31"/>
      <c r="H11" s="31"/>
      <c r="I11" s="33"/>
      <c r="J11" s="33"/>
      <c r="K11" s="38"/>
      <c r="L11" s="200"/>
    </row>
    <row r="12" spans="1:18" ht="28.5" customHeight="1" x14ac:dyDescent="0.25">
      <c r="C12" s="207" t="s">
        <v>132</v>
      </c>
      <c r="D12" s="192">
        <v>4</v>
      </c>
      <c r="E12" s="173"/>
      <c r="F12" s="50" t="s">
        <v>436</v>
      </c>
      <c r="G12" s="201" t="s">
        <v>424</v>
      </c>
      <c r="H12" s="203"/>
      <c r="I12" s="76" t="s">
        <v>437</v>
      </c>
      <c r="J12" s="191" t="str">
        <f>IF(ISBLANK(E12),"no data",((I6*39652)/E12/E13))</f>
        <v>no data</v>
      </c>
      <c r="K12" s="191" t="str">
        <f>IF(J12="no data","no data",IF(J12=0,0,IF(J12&lt;=5,4,IF(J12&lt;=20,3,IF(J12&lt;=30,2,IF(J12&lt;=40,1,0))))))</f>
        <v>no data</v>
      </c>
      <c r="L12" s="200"/>
    </row>
    <row r="13" spans="1:18" ht="28.5" customHeight="1" x14ac:dyDescent="0.25">
      <c r="C13" s="207"/>
      <c r="D13" s="192"/>
      <c r="E13" s="173"/>
      <c r="F13" s="42" t="s">
        <v>436</v>
      </c>
      <c r="G13" s="25" t="s">
        <v>123</v>
      </c>
      <c r="H13" s="25"/>
      <c r="I13" s="40"/>
      <c r="J13" s="191"/>
      <c r="K13" s="191"/>
      <c r="L13" s="200"/>
    </row>
    <row r="14" spans="1:18" ht="9.75" customHeight="1" x14ac:dyDescent="0.25">
      <c r="C14" s="58"/>
      <c r="D14" s="33"/>
      <c r="E14" s="174"/>
      <c r="F14" s="43"/>
      <c r="G14" s="31"/>
      <c r="H14" s="31"/>
      <c r="I14" s="33"/>
      <c r="J14" s="38"/>
      <c r="K14" s="38"/>
      <c r="L14" s="68"/>
    </row>
    <row r="15" spans="1:18" ht="36.75" customHeight="1" x14ac:dyDescent="0.25">
      <c r="C15" s="208" t="s">
        <v>11</v>
      </c>
      <c r="D15" s="192">
        <v>3</v>
      </c>
      <c r="E15" s="173"/>
      <c r="F15" s="42" t="s">
        <v>40</v>
      </c>
      <c r="G15" s="201" t="s">
        <v>56</v>
      </c>
      <c r="H15" s="203"/>
      <c r="I15" s="76" t="s">
        <v>437</v>
      </c>
      <c r="J15" s="89" t="str">
        <f>IF(ISBLANK(E15),"no data",E15)</f>
        <v>no data</v>
      </c>
      <c r="K15" s="191" t="str">
        <f>(IF(OR(J15="no data",J16="no data"),"no data",(IF(J16=6,2,IF(J16&gt;=5,1,IF(J16&lt;5,0)))+IF(J16="no data","no data",(IF(J15='Functionality Data'!B10,1,IF(J15='Functionality Data'!B11,0.5,IF(J15='Functionality Data'!B12,0,IF(J15='Functionality Data'!B13,0,0)))))))))</f>
        <v>no data</v>
      </c>
      <c r="L15" s="200" t="s">
        <v>405</v>
      </c>
    </row>
    <row r="16" spans="1:18" ht="115.5" customHeight="1" x14ac:dyDescent="0.25">
      <c r="C16" s="208"/>
      <c r="D16" s="192"/>
      <c r="E16" s="173"/>
      <c r="F16" s="42" t="s">
        <v>40</v>
      </c>
      <c r="G16" s="201" t="s">
        <v>428</v>
      </c>
      <c r="H16" s="203"/>
      <c r="I16" s="76" t="s">
        <v>437</v>
      </c>
      <c r="J16" s="89" t="str">
        <f>IF(ISBLANK(E16),"no data",E16)</f>
        <v>no data</v>
      </c>
      <c r="K16" s="191"/>
      <c r="L16" s="200"/>
    </row>
    <row r="17" spans="3:12" ht="9.75" customHeight="1" x14ac:dyDescent="0.25">
      <c r="C17" s="58"/>
      <c r="D17" s="33"/>
      <c r="E17" s="174"/>
      <c r="F17" s="43"/>
      <c r="G17" s="31"/>
      <c r="H17" s="31"/>
      <c r="I17" s="33"/>
      <c r="J17" s="38"/>
      <c r="K17" s="38"/>
      <c r="L17" s="200"/>
    </row>
    <row r="18" spans="3:12" s="25" customFormat="1" ht="37.5" customHeight="1" x14ac:dyDescent="0.25">
      <c r="C18" s="207" t="s">
        <v>12</v>
      </c>
      <c r="D18" s="192">
        <v>3</v>
      </c>
      <c r="E18" s="173"/>
      <c r="F18" s="42" t="s">
        <v>40</v>
      </c>
      <c r="G18" s="201" t="s">
        <v>57</v>
      </c>
      <c r="H18" s="203"/>
      <c r="I18" s="76" t="s">
        <v>437</v>
      </c>
      <c r="J18" s="90" t="str">
        <f>IF(ISBLANK(E18),"no data",E18)</f>
        <v>no data</v>
      </c>
      <c r="K18" s="191" t="str">
        <f>(IF(OR(J18="no data",J19="no data"),"no data",(IF(J19=6,2,IF(J19&gt;=5,1,IF(J19&lt;5,0)))+IF(J19="no data","no data",(IF(J18='Functionality Data'!B13,1,IF(J18='Functionality Data'!B14,0.5,IF(J18='Functionality Data'!B15,0,IF(J18='Functionality Data'!B16,0,0)))))))))</f>
        <v>no data</v>
      </c>
      <c r="L18" s="200"/>
    </row>
    <row r="19" spans="3:12" s="25" customFormat="1" ht="114" customHeight="1" x14ac:dyDescent="0.25">
      <c r="C19" s="207"/>
      <c r="D19" s="192"/>
      <c r="E19" s="173"/>
      <c r="F19" s="42" t="s">
        <v>40</v>
      </c>
      <c r="G19" s="201" t="s">
        <v>427</v>
      </c>
      <c r="H19" s="203"/>
      <c r="I19" s="76" t="s">
        <v>437</v>
      </c>
      <c r="J19" s="90" t="str">
        <f>IF(ISBLANK(E19),"no data",E19)</f>
        <v>no data</v>
      </c>
      <c r="K19" s="191"/>
      <c r="L19" s="200"/>
    </row>
    <row r="20" spans="3:12" ht="8.25" customHeight="1" x14ac:dyDescent="0.25">
      <c r="C20" s="58"/>
      <c r="D20" s="33"/>
      <c r="E20" s="174"/>
      <c r="F20" s="43"/>
      <c r="G20" s="31"/>
      <c r="H20" s="31"/>
      <c r="I20" s="33"/>
      <c r="J20" s="38"/>
      <c r="K20" s="38"/>
      <c r="L20" s="68"/>
    </row>
    <row r="21" spans="3:12" ht="85.5" customHeight="1" x14ac:dyDescent="0.25">
      <c r="C21" s="34" t="s">
        <v>13</v>
      </c>
      <c r="D21" s="30">
        <v>2</v>
      </c>
      <c r="E21" s="173"/>
      <c r="F21" s="42" t="s">
        <v>40</v>
      </c>
      <c r="G21" s="201" t="s">
        <v>110</v>
      </c>
      <c r="H21" s="203"/>
      <c r="I21" s="76" t="s">
        <v>437</v>
      </c>
      <c r="J21" s="90" t="str">
        <f>IF(ISBLANK(E21),"no data",E21)</f>
        <v>no data</v>
      </c>
      <c r="K21" s="90" t="str">
        <f>IF(J21="no data","no data",IF(J21='Functionality Data'!E10,2,IF(J21='Functionality Data'!E11,1,0)))</f>
        <v>no data</v>
      </c>
      <c r="L21" s="152" t="s">
        <v>407</v>
      </c>
    </row>
    <row r="22" spans="3:12" ht="9.75" customHeight="1" x14ac:dyDescent="0.25">
      <c r="C22" s="58"/>
      <c r="D22" s="33"/>
      <c r="E22" s="174"/>
      <c r="F22" s="43"/>
      <c r="G22" s="31"/>
      <c r="H22" s="31"/>
      <c r="I22" s="33"/>
      <c r="J22" s="38"/>
      <c r="K22" s="38"/>
      <c r="L22" s="68"/>
    </row>
    <row r="23" spans="3:12" ht="75.95" customHeight="1" x14ac:dyDescent="0.25">
      <c r="C23" s="34" t="s">
        <v>14</v>
      </c>
      <c r="D23" s="30">
        <v>5</v>
      </c>
      <c r="E23" s="173"/>
      <c r="F23" s="42" t="s">
        <v>436</v>
      </c>
      <c r="G23" s="201" t="s">
        <v>55</v>
      </c>
      <c r="H23" s="203"/>
      <c r="I23" s="77" t="s">
        <v>111</v>
      </c>
      <c r="J23" s="90" t="str">
        <f>IF(ISBLANK(E23),"no data",E23)</f>
        <v>no data</v>
      </c>
      <c r="K23" s="90" t="str">
        <f>IF(J23="no data","no data",IF(J23&gt;=35,5,IF(J23&gt;=30,4,IF(J23&gt;=25,3,IF(J23&gt;=20,2,IF(J23&gt;=15,1,0))))))</f>
        <v>no data</v>
      </c>
      <c r="L23" s="152" t="s">
        <v>406</v>
      </c>
    </row>
    <row r="24" spans="3:12" ht="9" customHeight="1" x14ac:dyDescent="0.25">
      <c r="C24" s="58"/>
      <c r="D24" s="33"/>
      <c r="E24" s="174"/>
      <c r="F24" s="43"/>
      <c r="G24" s="31"/>
      <c r="H24" s="31"/>
      <c r="I24" s="33"/>
      <c r="J24" s="38"/>
      <c r="K24" s="38"/>
      <c r="L24" s="68"/>
    </row>
    <row r="25" spans="3:12" ht="90.95" customHeight="1" x14ac:dyDescent="0.25">
      <c r="C25" s="34" t="s">
        <v>15</v>
      </c>
      <c r="D25" s="55">
        <v>2</v>
      </c>
      <c r="E25" s="173"/>
      <c r="F25" s="42" t="s">
        <v>40</v>
      </c>
      <c r="G25" s="201" t="s">
        <v>110</v>
      </c>
      <c r="H25" s="203"/>
      <c r="I25" s="77" t="s">
        <v>111</v>
      </c>
      <c r="J25" s="57" t="str">
        <f>IF(ISBLANK(E25),"no data",E25)</f>
        <v>no data</v>
      </c>
      <c r="K25" s="90" t="str">
        <f>IF(J25="no data","no data",IF(J25='Functionality Data'!F10,2,IF(J25='Functionality Data'!F11,1,0)))</f>
        <v>no data</v>
      </c>
      <c r="L25" s="152" t="s">
        <v>426</v>
      </c>
    </row>
    <row r="26" spans="3:12" ht="8.25" customHeight="1" x14ac:dyDescent="0.25">
      <c r="C26" s="58"/>
      <c r="D26" s="33"/>
      <c r="E26" s="174"/>
      <c r="F26" s="43"/>
      <c r="G26" s="31"/>
      <c r="H26" s="31"/>
      <c r="I26" s="33"/>
      <c r="J26" s="38"/>
      <c r="K26" s="38"/>
      <c r="L26" s="68"/>
    </row>
    <row r="27" spans="3:12" ht="72.95" customHeight="1" x14ac:dyDescent="0.25">
      <c r="C27" s="34" t="s">
        <v>106</v>
      </c>
      <c r="D27" s="55">
        <v>2</v>
      </c>
      <c r="E27" s="173"/>
      <c r="F27" s="42" t="s">
        <v>40</v>
      </c>
      <c r="G27" s="201" t="s">
        <v>110</v>
      </c>
      <c r="H27" s="202"/>
      <c r="I27" s="65" t="s">
        <v>437</v>
      </c>
      <c r="J27" s="57" t="str">
        <f>IF(ISBLANK(E27),"no data",E27)</f>
        <v>no data</v>
      </c>
      <c r="K27" s="90" t="str">
        <f>IF(J27="no data","no data",IF(J27="Mandatory",2,IF(J27="Incentives/mixed",1,IF(J27="none",0,0))))</f>
        <v>no data</v>
      </c>
      <c r="L27" s="110" t="s">
        <v>395</v>
      </c>
    </row>
    <row r="28" spans="3:12" s="6" customFormat="1" ht="9.75" customHeight="1" x14ac:dyDescent="0.25">
      <c r="C28" s="81"/>
      <c r="D28" s="33"/>
      <c r="E28" s="33"/>
      <c r="F28" s="43"/>
      <c r="G28" s="82"/>
      <c r="H28" s="82"/>
      <c r="I28" s="88"/>
      <c r="J28" s="38"/>
      <c r="K28" s="83"/>
      <c r="L28" s="68"/>
    </row>
    <row r="29" spans="3:12" s="6" customFormat="1" ht="21" customHeight="1" x14ac:dyDescent="0.25">
      <c r="C29" s="64" t="s">
        <v>82</v>
      </c>
      <c r="D29" s="30">
        <v>25</v>
      </c>
      <c r="E29" s="84"/>
      <c r="F29" s="85"/>
      <c r="G29" s="51"/>
      <c r="H29" s="51"/>
      <c r="I29" s="87"/>
      <c r="J29" s="87"/>
      <c r="K29" s="80" t="str">
        <f>IF(ISERROR(K9+K12+K15+K19+K21+K23+K25+K27),"incomplete data",(K9+K14+K17+K19+K21+K23+K25+K27))</f>
        <v>incomplete data</v>
      </c>
      <c r="L29" s="67"/>
    </row>
    <row r="30" spans="3:12" s="6" customFormat="1" ht="9.75" customHeight="1" x14ac:dyDescent="0.25">
      <c r="C30" s="35"/>
      <c r="D30" s="35"/>
      <c r="E30" s="44"/>
      <c r="F30" s="45"/>
      <c r="G30" s="32"/>
      <c r="H30" s="32"/>
      <c r="I30" s="39"/>
      <c r="J30" s="39"/>
      <c r="K30" s="37"/>
      <c r="L30" s="69"/>
    </row>
  </sheetData>
  <sheetProtection algorithmName="SHA-512" hashValue="Eeuj5hTkKGWUUCqZ2ZQxWjEk7OpaLMI3ByAIUsgm86zrQRvbD0BMUZ4NqABZ9fpE/m7iiIN5PCCgqkBEp/9MNQ==" saltValue="A0fxDYeKGccqHH3r0S0vvA==" spinCount="100000" sheet="1" objects="1" scenarios="1"/>
  <mergeCells count="29">
    <mergeCell ref="L9:L13"/>
    <mergeCell ref="L15:L19"/>
    <mergeCell ref="G27:H27"/>
    <mergeCell ref="G23:H23"/>
    <mergeCell ref="J9:J10"/>
    <mergeCell ref="G25:H25"/>
    <mergeCell ref="G21:H21"/>
    <mergeCell ref="G19:H19"/>
    <mergeCell ref="G16:H16"/>
    <mergeCell ref="J12:J13"/>
    <mergeCell ref="K9:K10"/>
    <mergeCell ref="G12:H12"/>
    <mergeCell ref="G15:H15"/>
    <mergeCell ref="G18:H18"/>
    <mergeCell ref="K12:K13"/>
    <mergeCell ref="K15:K16"/>
    <mergeCell ref="K18:K19"/>
    <mergeCell ref="D4:E4"/>
    <mergeCell ref="E8:F8"/>
    <mergeCell ref="G9:H9"/>
    <mergeCell ref="C9:C10"/>
    <mergeCell ref="D9:D10"/>
    <mergeCell ref="G8:H8"/>
    <mergeCell ref="C15:C16"/>
    <mergeCell ref="C12:C13"/>
    <mergeCell ref="D12:D13"/>
    <mergeCell ref="C18:C19"/>
    <mergeCell ref="D15:D16"/>
    <mergeCell ref="D18:D19"/>
  </mergeCells>
  <hyperlinks>
    <hyperlink ref="I23" r:id="rId1"/>
    <hyperlink ref="I25" r:id="rId2"/>
  </hyperlinks>
  <pageMargins left="0.7" right="0.7" top="0.75" bottom="0.75" header="0.3" footer="0.3"/>
  <pageSetup orientation="portrait" horizontalDpi="4294967292" verticalDpi="4294967292"/>
  <extLst>
    <ext xmlns:x14="http://schemas.microsoft.com/office/spreadsheetml/2009/9/main" uri="{CCE6A557-97BC-4b89-ADB6-D9C93CAAB3DF}">
      <x14:dataValidations xmlns:xm="http://schemas.microsoft.com/office/excel/2006/main" count="7">
        <x14:dataValidation type="list" allowBlank="1" showInputMessage="1" showErrorMessage="1">
          <x14:formula1>
            <xm:f>'Functionality Data'!$F$2:$F$3</xm:f>
          </x14:formula1>
          <xm:sqref>E28</xm:sqref>
        </x14:dataValidation>
        <x14:dataValidation type="list" allowBlank="1" showInputMessage="1" showErrorMessage="1">
          <x14:formula1>
            <xm:f>'Functionality Data'!$B$10:$B$13</xm:f>
          </x14:formula1>
          <xm:sqref>E15 E18</xm:sqref>
        </x14:dataValidation>
        <x14:dataValidation type="list" allowBlank="1" showInputMessage="1" showErrorMessage="1">
          <x14:formula1>
            <xm:f>'Functionality Data'!$C$10:$C$15</xm:f>
          </x14:formula1>
          <xm:sqref>E16</xm:sqref>
        </x14:dataValidation>
        <x14:dataValidation type="list" allowBlank="1" showInputMessage="1" showErrorMessage="1">
          <x14:formula1>
            <xm:f>'Functionality Data'!$D$10:$D$14</xm:f>
          </x14:formula1>
          <xm:sqref>E19</xm:sqref>
        </x14:dataValidation>
        <x14:dataValidation type="list" allowBlank="1" showInputMessage="1" showErrorMessage="1">
          <x14:formula1>
            <xm:f>'Functionality Data'!$E$10:$E$13</xm:f>
          </x14:formula1>
          <xm:sqref>E21</xm:sqref>
        </x14:dataValidation>
        <x14:dataValidation type="list" allowBlank="1" showInputMessage="1" showErrorMessage="1">
          <x14:formula1>
            <xm:f>'Functionality Data'!$F$10:$F$12</xm:f>
          </x14:formula1>
          <xm:sqref>E25</xm:sqref>
        </x14:dataValidation>
        <x14:dataValidation type="list" allowBlank="1" showInputMessage="1" showErrorMessage="1">
          <x14:formula1>
            <xm:f>'Functionality Data'!$G$10:$G$12</xm:f>
          </x14:formula1>
          <xm:sqref>E27</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election activeCell="I13" sqref="I13"/>
    </sheetView>
  </sheetViews>
  <sheetFormatPr defaultColWidth="8.85546875" defaultRowHeight="13.5" x14ac:dyDescent="0.25"/>
  <cols>
    <col min="1" max="1" width="4.42578125" style="3" customWidth="1"/>
    <col min="2" max="2" width="3.7109375" style="3" customWidth="1"/>
    <col min="3" max="3" width="37.42578125" style="3" customWidth="1"/>
    <col min="4" max="4" width="18.7109375" style="3" customWidth="1"/>
    <col min="5" max="6" width="17.7109375" style="3" customWidth="1"/>
    <col min="7" max="7" width="24.140625" style="3" customWidth="1"/>
    <col min="8" max="8" width="21.42578125" style="3" customWidth="1"/>
    <col min="9" max="9" width="19.7109375" style="3" customWidth="1"/>
    <col min="10" max="10" width="18.42578125" style="3" customWidth="1"/>
    <col min="11" max="11" width="14.42578125" style="3" customWidth="1"/>
    <col min="12" max="12" width="43" style="3" customWidth="1"/>
    <col min="13" max="16384" width="8.85546875" style="3"/>
  </cols>
  <sheetData>
    <row r="1" spans="1:16" x14ac:dyDescent="0.25">
      <c r="B1" s="17"/>
      <c r="C1" s="17"/>
      <c r="D1" s="17"/>
      <c r="E1" s="17"/>
      <c r="F1" s="17"/>
      <c r="G1" s="17"/>
      <c r="H1" s="17"/>
      <c r="I1" s="17"/>
      <c r="J1" s="17"/>
      <c r="K1" s="17"/>
    </row>
    <row r="2" spans="1:16" x14ac:dyDescent="0.25">
      <c r="B2" s="23" t="s">
        <v>1</v>
      </c>
    </row>
    <row r="3" spans="1:16" ht="6.75" customHeight="1" x14ac:dyDescent="0.25">
      <c r="B3" s="17"/>
    </row>
    <row r="4" spans="1:16" ht="18" customHeight="1" x14ac:dyDescent="0.25">
      <c r="A4" s="14"/>
      <c r="B4" s="14"/>
      <c r="C4" s="19" t="s">
        <v>28</v>
      </c>
      <c r="D4" s="187" t="str">
        <f>IF(ISBLANK(Start!$C$29),"Select a country on Start page",Start!$C$29)</f>
        <v>Select a country on Start page</v>
      </c>
      <c r="E4" s="189"/>
      <c r="F4" s="18"/>
      <c r="G4" s="6"/>
      <c r="H4" s="6"/>
      <c r="J4" s="14"/>
      <c r="K4" s="14"/>
      <c r="L4" s="14"/>
      <c r="M4" s="14"/>
      <c r="N4" s="14"/>
      <c r="O4" s="14"/>
      <c r="P4" s="14"/>
    </row>
    <row r="5" spans="1:16" ht="40.5" x14ac:dyDescent="0.25">
      <c r="A5" s="14"/>
      <c r="B5" s="14"/>
      <c r="C5" s="20"/>
      <c r="D5" s="9" t="s">
        <v>22</v>
      </c>
      <c r="E5" s="9" t="s">
        <v>23</v>
      </c>
      <c r="F5" s="9" t="s">
        <v>430</v>
      </c>
      <c r="G5" s="9" t="s">
        <v>431</v>
      </c>
      <c r="H5" s="9" t="s">
        <v>432</v>
      </c>
      <c r="J5" s="14"/>
      <c r="K5" s="14"/>
      <c r="L5" s="14"/>
      <c r="M5" s="14"/>
      <c r="N5" s="14"/>
      <c r="O5" s="14"/>
      <c r="P5" s="14"/>
    </row>
    <row r="6" spans="1:16" ht="18.95" customHeight="1" x14ac:dyDescent="0.25">
      <c r="A6" s="14"/>
      <c r="B6" s="14"/>
      <c r="C6" s="21" t="s">
        <v>29</v>
      </c>
      <c r="D6" s="48">
        <f>Start!$C$31</f>
        <v>0</v>
      </c>
      <c r="E6" s="48">
        <f>Start!$D$31</f>
        <v>0</v>
      </c>
      <c r="F6" s="48">
        <f>Start!$E$31</f>
        <v>0</v>
      </c>
      <c r="G6" s="48">
        <f>Start!$F$31</f>
        <v>0</v>
      </c>
      <c r="H6" s="48">
        <f>Start!$G$31</f>
        <v>0</v>
      </c>
      <c r="J6" s="14"/>
      <c r="K6" s="14"/>
      <c r="L6" s="14"/>
      <c r="M6" s="14"/>
      <c r="N6" s="14"/>
      <c r="O6" s="14"/>
      <c r="P6" s="14"/>
    </row>
    <row r="8" spans="1:16" ht="23.1" customHeight="1" x14ac:dyDescent="0.25">
      <c r="C8" s="6"/>
      <c r="D8" s="48" t="s">
        <v>44</v>
      </c>
      <c r="E8" s="187" t="s">
        <v>53</v>
      </c>
      <c r="F8" s="189"/>
      <c r="G8" s="187" t="s">
        <v>30</v>
      </c>
      <c r="H8" s="188"/>
      <c r="I8" s="59" t="s">
        <v>438</v>
      </c>
      <c r="J8" s="22" t="s">
        <v>31</v>
      </c>
      <c r="K8" s="63" t="s">
        <v>32</v>
      </c>
      <c r="L8" s="48" t="s">
        <v>58</v>
      </c>
    </row>
    <row r="9" spans="1:16" ht="93.95" customHeight="1" x14ac:dyDescent="0.25">
      <c r="C9" s="155" t="s">
        <v>420</v>
      </c>
      <c r="D9" s="157">
        <v>8</v>
      </c>
      <c r="E9" s="179"/>
      <c r="F9" s="42" t="s">
        <v>436</v>
      </c>
      <c r="G9" s="204" t="s">
        <v>419</v>
      </c>
      <c r="H9" s="205"/>
      <c r="I9" s="217" t="s">
        <v>422</v>
      </c>
      <c r="J9" s="156" t="str">
        <f>IF((H6=0),"no data",((H6*39652)/E9))</f>
        <v>no data</v>
      </c>
      <c r="K9" s="153" t="str">
        <f>IF(J9="no data","no data",IF(J9&lt;=1.5,8,IF(J9&lt;=2,7,IF(J9&lt;=2.1,6,IF(J9&lt;=2.2,5,IF(J9&lt;=2.4,4,IF(J9&lt;=2.8,3,IF(J9&lt;=3,2,IF(J9&lt;=6,1,0)))))))))</f>
        <v>no data</v>
      </c>
      <c r="L9" s="154" t="s">
        <v>421</v>
      </c>
    </row>
    <row r="10" spans="1:16" ht="8.25" customHeight="1" x14ac:dyDescent="0.25">
      <c r="C10" s="71"/>
      <c r="D10" s="74"/>
      <c r="E10" s="180"/>
      <c r="F10" s="43"/>
      <c r="G10" s="31"/>
      <c r="H10" s="31"/>
      <c r="I10" s="33"/>
      <c r="J10" s="38"/>
      <c r="K10" s="38"/>
      <c r="L10" s="68"/>
    </row>
    <row r="11" spans="1:16" ht="53.1" customHeight="1" x14ac:dyDescent="0.25">
      <c r="C11" s="61" t="s">
        <v>17</v>
      </c>
      <c r="D11" s="55">
        <v>6</v>
      </c>
      <c r="E11" s="181"/>
      <c r="F11" s="42" t="s">
        <v>436</v>
      </c>
      <c r="G11" s="201" t="s">
        <v>114</v>
      </c>
      <c r="H11" s="203"/>
      <c r="I11" s="77" t="s">
        <v>115</v>
      </c>
      <c r="J11" s="159" t="str">
        <f>IF(ISBLANK(E11),"no data",E11)</f>
        <v>no data</v>
      </c>
      <c r="K11" s="90" t="str">
        <f>IF(J11="no data","no data",IF(J11&gt;=20%,6,IF(J11&gt;=14%,5,IF(J11&gt;=12%,4,IF(J11&gt;=10%,3,IF(J11&gt;=6%,2,IF(J11&gt;=2.5%,1,IF(J11&gt;=0.5%,0,0))))))))</f>
        <v>no data</v>
      </c>
      <c r="L11" s="152" t="s">
        <v>408</v>
      </c>
    </row>
    <row r="12" spans="1:16" ht="8.25" customHeight="1" x14ac:dyDescent="0.25">
      <c r="C12" s="71"/>
      <c r="D12" s="74"/>
      <c r="E12" s="180"/>
      <c r="F12" s="43"/>
      <c r="G12" s="31"/>
      <c r="H12" s="31"/>
      <c r="I12" s="33"/>
      <c r="J12" s="38"/>
      <c r="K12" s="38"/>
      <c r="L12" s="68"/>
    </row>
    <row r="13" spans="1:16" ht="57" customHeight="1" x14ac:dyDescent="0.25">
      <c r="C13" s="61" t="s">
        <v>18</v>
      </c>
      <c r="D13" s="55">
        <v>2</v>
      </c>
      <c r="E13" s="182"/>
      <c r="F13" s="42" t="s">
        <v>436</v>
      </c>
      <c r="G13" s="25" t="s">
        <v>112</v>
      </c>
      <c r="H13" s="25"/>
      <c r="I13" s="54" t="s">
        <v>25</v>
      </c>
      <c r="J13" s="90" t="str">
        <f>IF(ISBLANK(E13),"no data",(E13/D6))</f>
        <v>no data</v>
      </c>
      <c r="K13" s="90" t="str">
        <f>IF(J13="no data","no data",IF(J13&gt;=0.05,2,IF(J13&gt;=0.03,1,0)))</f>
        <v>no data</v>
      </c>
      <c r="L13" s="152" t="s">
        <v>410</v>
      </c>
    </row>
    <row r="14" spans="1:16" ht="8.25" customHeight="1" x14ac:dyDescent="0.25">
      <c r="C14" s="71"/>
      <c r="D14" s="74"/>
      <c r="E14" s="180"/>
      <c r="F14" s="43"/>
      <c r="G14" s="31"/>
      <c r="H14" s="31"/>
      <c r="I14" s="33"/>
      <c r="J14" s="38"/>
      <c r="K14" s="38"/>
      <c r="L14" s="68"/>
    </row>
    <row r="15" spans="1:16" ht="30.75" customHeight="1" x14ac:dyDescent="0.25">
      <c r="C15" s="61" t="s">
        <v>19</v>
      </c>
      <c r="D15" s="55">
        <v>3</v>
      </c>
      <c r="E15" s="182"/>
      <c r="F15" s="42" t="s">
        <v>40</v>
      </c>
      <c r="G15" s="201" t="s">
        <v>113</v>
      </c>
      <c r="H15" s="203"/>
      <c r="I15" s="30" t="s">
        <v>437</v>
      </c>
      <c r="J15" s="90" t="str">
        <f>IF(ISBLANK(E15),"no data",E15)</f>
        <v>no data</v>
      </c>
      <c r="K15" s="90" t="str">
        <f>IF(J15="no data","no data",IF(J15="agreement and incentives",3,IF(J15="agreement or incentives",2,IF(J15="None",0))))</f>
        <v>no data</v>
      </c>
      <c r="L15" s="67"/>
    </row>
    <row r="16" spans="1:16" ht="8.25" customHeight="1" x14ac:dyDescent="0.25">
      <c r="C16" s="71"/>
      <c r="D16" s="74"/>
      <c r="E16" s="180"/>
      <c r="F16" s="43"/>
      <c r="G16" s="31"/>
      <c r="H16" s="31"/>
      <c r="I16" s="33"/>
      <c r="J16" s="38"/>
      <c r="K16" s="38"/>
      <c r="L16" s="68"/>
    </row>
    <row r="17" spans="3:12" ht="55.5" customHeight="1" x14ac:dyDescent="0.25">
      <c r="C17" s="61" t="s">
        <v>20</v>
      </c>
      <c r="D17" s="55">
        <v>2</v>
      </c>
      <c r="E17" s="182"/>
      <c r="F17" s="42" t="s">
        <v>40</v>
      </c>
      <c r="G17" s="201" t="s">
        <v>116</v>
      </c>
      <c r="H17" s="203"/>
      <c r="I17" s="30" t="s">
        <v>437</v>
      </c>
      <c r="J17" s="90" t="str">
        <f>IF(ISBLANK(E17),"no data",E17)</f>
        <v>no data</v>
      </c>
      <c r="K17" s="90" t="str">
        <f>IF(J17="no data","no data",IF(J17="Yes",2,IF(J17="No",0,0)))</f>
        <v>no data</v>
      </c>
      <c r="L17" s="67"/>
    </row>
    <row r="18" spans="3:12" ht="8.25" customHeight="1" x14ac:dyDescent="0.25">
      <c r="C18" s="71"/>
      <c r="D18" s="74"/>
      <c r="E18" s="180"/>
      <c r="F18" s="43"/>
      <c r="G18" s="31"/>
      <c r="H18" s="31"/>
      <c r="I18" s="33"/>
      <c r="J18" s="38"/>
      <c r="K18" s="38"/>
      <c r="L18" s="68"/>
    </row>
    <row r="19" spans="3:12" ht="41.25" customHeight="1" x14ac:dyDescent="0.25">
      <c r="C19" s="61" t="s">
        <v>21</v>
      </c>
      <c r="D19" s="55">
        <v>2</v>
      </c>
      <c r="E19" s="182"/>
      <c r="F19" s="42" t="s">
        <v>40</v>
      </c>
      <c r="G19" s="201" t="s">
        <v>117</v>
      </c>
      <c r="H19" s="203"/>
      <c r="I19" s="30" t="s">
        <v>437</v>
      </c>
      <c r="J19" s="90" t="str">
        <f>IF(ISBLANK(E19),"no data",E19)</f>
        <v>no data</v>
      </c>
      <c r="K19" s="90" t="str">
        <f>IF(J19="no data","no data",IF(J19="Yes",2,IF(J19="No",0,0)))</f>
        <v>no data</v>
      </c>
      <c r="L19" s="67"/>
    </row>
    <row r="20" spans="3:12" ht="8.25" customHeight="1" x14ac:dyDescent="0.25">
      <c r="C20" s="71"/>
      <c r="D20" s="74"/>
      <c r="E20" s="180"/>
      <c r="F20" s="43"/>
      <c r="G20" s="31"/>
      <c r="H20" s="31"/>
      <c r="I20" s="33"/>
      <c r="J20" s="38"/>
      <c r="K20" s="38"/>
      <c r="L20" s="68"/>
    </row>
    <row r="21" spans="3:12" ht="66.95" customHeight="1" x14ac:dyDescent="0.25">
      <c r="C21" s="61" t="s">
        <v>104</v>
      </c>
      <c r="D21" s="55">
        <v>2</v>
      </c>
      <c r="E21" s="182"/>
      <c r="F21" s="42" t="s">
        <v>436</v>
      </c>
      <c r="G21" s="25" t="s">
        <v>118</v>
      </c>
      <c r="H21" s="25"/>
      <c r="I21" s="77" t="s">
        <v>115</v>
      </c>
      <c r="J21" s="90" t="str">
        <f>IF(ISBLANK(E21),"no data",E21)</f>
        <v>no data</v>
      </c>
      <c r="K21" s="95" t="str">
        <f>IF(J21="no data","no data",IF(J21&lt;=0.05,2,IF(J21&lt;=0.1,1,0)))</f>
        <v>no data</v>
      </c>
      <c r="L21" s="152" t="s">
        <v>409</v>
      </c>
    </row>
    <row r="22" spans="3:12" s="6" customFormat="1" ht="9.75" customHeight="1" x14ac:dyDescent="0.25">
      <c r="C22" s="81"/>
      <c r="D22" s="33"/>
      <c r="E22" s="33"/>
      <c r="F22" s="43"/>
      <c r="G22" s="82"/>
      <c r="H22" s="82"/>
      <c r="I22" s="88"/>
      <c r="J22" s="38"/>
      <c r="K22" s="83"/>
      <c r="L22" s="68"/>
    </row>
    <row r="23" spans="3:12" s="6" customFormat="1" ht="21" customHeight="1" x14ac:dyDescent="0.25">
      <c r="C23" s="64" t="s">
        <v>82</v>
      </c>
      <c r="D23" s="30">
        <v>25</v>
      </c>
      <c r="E23" s="84"/>
      <c r="F23" s="85"/>
      <c r="G23" s="51"/>
      <c r="H23" s="51"/>
      <c r="I23" s="87"/>
      <c r="J23" s="87"/>
      <c r="K23" s="80" t="str">
        <f>IF(ISERROR(K9+K13+K15+K17+K19+K21),"incomplete data",(K9+K11+K13+K15+K17+K19+K21))</f>
        <v>incomplete data</v>
      </c>
      <c r="L23" s="67"/>
    </row>
    <row r="24" spans="3:12" s="6" customFormat="1" ht="9.75" customHeight="1" x14ac:dyDescent="0.25">
      <c r="C24" s="35"/>
      <c r="D24" s="35"/>
      <c r="E24" s="44"/>
      <c r="F24" s="45"/>
      <c r="G24" s="32"/>
      <c r="H24" s="32"/>
      <c r="I24" s="39"/>
      <c r="J24" s="39"/>
      <c r="K24" s="37"/>
      <c r="L24" s="69"/>
    </row>
    <row r="25" spans="3:12" ht="15" x14ac:dyDescent="0.25">
      <c r="K25" s="51"/>
      <c r="L25" s="51"/>
    </row>
  </sheetData>
  <sheetProtection algorithmName="SHA-512" hashValue="Mg9KUewQVS6YS/gvmeqXtigDaAAVhYhZqwtwnRPZRD0+qSpY91INR6cqfCBfkq1w9uWBH9o0QS5po3e2xrbR9w==" saltValue="h8q4UPQx458+J3uM/VYE5w==" spinCount="100000" sheet="1" objects="1" scenarios="1"/>
  <mergeCells count="8">
    <mergeCell ref="E8:F8"/>
    <mergeCell ref="G8:H8"/>
    <mergeCell ref="G19:H19"/>
    <mergeCell ref="D4:E4"/>
    <mergeCell ref="G15:H15"/>
    <mergeCell ref="G17:H17"/>
    <mergeCell ref="G11:H11"/>
    <mergeCell ref="G9:H9"/>
  </mergeCells>
  <hyperlinks>
    <hyperlink ref="I11" r:id="rId1" location="/industrial-chp.html"/>
    <hyperlink ref="I21" r:id="rId2"/>
    <hyperlink ref="I13" r:id="rId3"/>
    <hyperlink ref="I9" r:id="rId4"/>
  </hyperlinks>
  <pageMargins left="0.7" right="0.7" top="0.75" bottom="0.75" header="0.3" footer="0.3"/>
  <pageSetup orientation="portrait" horizontalDpi="4294967292" verticalDpi="4294967292"/>
  <extLst>
    <ext xmlns:x14="http://schemas.microsoft.com/office/spreadsheetml/2009/9/main" uri="{CCE6A557-97BC-4b89-ADB6-D9C93CAAB3DF}">
      <x14:dataValidations xmlns:xm="http://schemas.microsoft.com/office/excel/2006/main" count="4">
        <x14:dataValidation type="list" allowBlank="1" showInputMessage="1" showErrorMessage="1">
          <x14:formula1>
            <xm:f>'Functionality Data'!$F$2:$F$3</xm:f>
          </x14:formula1>
          <xm:sqref>E22</xm:sqref>
        </x14:dataValidation>
        <x14:dataValidation type="list" allowBlank="1" showInputMessage="1" showErrorMessage="1">
          <x14:formula1>
            <xm:f>'Functionality Data'!$B$18:$B$20</xm:f>
          </x14:formula1>
          <xm:sqref>E15</xm:sqref>
        </x14:dataValidation>
        <x14:dataValidation type="list" allowBlank="1" showInputMessage="1" showErrorMessage="1">
          <x14:formula1>
            <xm:f>'Functionality Data'!$C$18:$C$19</xm:f>
          </x14:formula1>
          <xm:sqref>E17</xm:sqref>
        </x14:dataValidation>
        <x14:dataValidation type="list" allowBlank="1" showInputMessage="1" showErrorMessage="1">
          <x14:formula1>
            <xm:f>'Functionality Data'!$D$18:$D$19</xm:f>
          </x14:formula1>
          <xm:sqref>E19</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topLeftCell="A4" workbookViewId="0">
      <selection activeCell="I27" sqref="I27"/>
    </sheetView>
  </sheetViews>
  <sheetFormatPr defaultColWidth="8.85546875" defaultRowHeight="13.5" x14ac:dyDescent="0.25"/>
  <cols>
    <col min="1" max="1" width="4.85546875" style="3" customWidth="1"/>
    <col min="2" max="2" width="4.7109375" style="3" customWidth="1"/>
    <col min="3" max="3" width="40" style="3" customWidth="1"/>
    <col min="4" max="4" width="19.85546875" style="3" customWidth="1"/>
    <col min="5" max="6" width="20" style="3" customWidth="1"/>
    <col min="7" max="7" width="22.7109375" style="3" customWidth="1"/>
    <col min="8" max="8" width="23.28515625" style="3" customWidth="1"/>
    <col min="9" max="9" width="19" style="3" customWidth="1"/>
    <col min="10" max="10" width="15.42578125" style="3" customWidth="1"/>
    <col min="11" max="11" width="14.42578125" style="3" customWidth="1"/>
    <col min="12" max="12" width="37" style="3" customWidth="1"/>
    <col min="13" max="16384" width="8.85546875" style="3"/>
  </cols>
  <sheetData>
    <row r="1" spans="1:17" x14ac:dyDescent="0.25">
      <c r="B1" s="17"/>
      <c r="C1" s="17"/>
      <c r="D1" s="17"/>
      <c r="E1" s="17"/>
      <c r="F1" s="17"/>
      <c r="G1" s="17"/>
      <c r="H1" s="17"/>
      <c r="I1" s="17"/>
      <c r="J1" s="17"/>
      <c r="K1" s="17"/>
      <c r="L1" s="17"/>
    </row>
    <row r="2" spans="1:17" x14ac:dyDescent="0.25">
      <c r="B2" s="23" t="s">
        <v>2</v>
      </c>
    </row>
    <row r="3" spans="1:17" ht="6.75" customHeight="1" x14ac:dyDescent="0.25">
      <c r="B3" s="17"/>
    </row>
    <row r="4" spans="1:17" ht="18" customHeight="1" x14ac:dyDescent="0.25">
      <c r="A4" s="14"/>
      <c r="B4" s="14"/>
      <c r="C4" s="19" t="s">
        <v>28</v>
      </c>
      <c r="D4" s="187" t="str">
        <f>IF(ISBLANK(Start!$C$29),"Select a country on Start page",Start!$C$29)</f>
        <v>Select a country on Start page</v>
      </c>
      <c r="E4" s="189"/>
      <c r="F4" s="18"/>
      <c r="G4" s="6"/>
      <c r="H4" s="6"/>
      <c r="J4" s="14"/>
      <c r="K4" s="14"/>
      <c r="L4" s="14"/>
      <c r="M4" s="14"/>
      <c r="N4" s="14"/>
      <c r="O4" s="14"/>
      <c r="P4" s="14"/>
      <c r="Q4" s="14"/>
    </row>
    <row r="5" spans="1:17" ht="40.5" x14ac:dyDescent="0.25">
      <c r="A5" s="14"/>
      <c r="B5" s="14"/>
      <c r="C5" s="20"/>
      <c r="D5" s="9" t="s">
        <v>22</v>
      </c>
      <c r="E5" s="9" t="s">
        <v>23</v>
      </c>
      <c r="F5" s="9" t="s">
        <v>430</v>
      </c>
      <c r="G5" s="9" t="s">
        <v>431</v>
      </c>
      <c r="H5" s="9" t="s">
        <v>433</v>
      </c>
      <c r="J5" s="14"/>
      <c r="K5" s="14"/>
      <c r="L5" s="14"/>
      <c r="M5" s="14"/>
      <c r="N5" s="14"/>
      <c r="O5" s="14"/>
      <c r="P5" s="14"/>
      <c r="Q5" s="14"/>
    </row>
    <row r="6" spans="1:17" ht="18.95" customHeight="1" x14ac:dyDescent="0.25">
      <c r="A6" s="14"/>
      <c r="B6" s="14"/>
      <c r="C6" s="21" t="s">
        <v>29</v>
      </c>
      <c r="D6" s="48">
        <f>Start!$C$31</f>
        <v>0</v>
      </c>
      <c r="E6" s="48">
        <f>Start!$D$31</f>
        <v>0</v>
      </c>
      <c r="F6" s="48">
        <f>Start!$E$31</f>
        <v>0</v>
      </c>
      <c r="G6" s="48">
        <f>Start!$F$31</f>
        <v>0</v>
      </c>
      <c r="H6" s="48">
        <f>Start!$H$31</f>
        <v>0</v>
      </c>
      <c r="J6" s="14"/>
      <c r="K6" s="14"/>
      <c r="L6" s="14"/>
      <c r="M6" s="14"/>
      <c r="N6" s="14"/>
      <c r="O6" s="14"/>
      <c r="P6" s="14"/>
      <c r="Q6" s="14"/>
    </row>
    <row r="8" spans="1:17" ht="23.1" customHeight="1" x14ac:dyDescent="0.25">
      <c r="C8" s="6"/>
      <c r="D8" s="48" t="s">
        <v>44</v>
      </c>
      <c r="E8" s="187" t="s">
        <v>53</v>
      </c>
      <c r="F8" s="189"/>
      <c r="G8" s="187" t="s">
        <v>30</v>
      </c>
      <c r="H8" s="188"/>
      <c r="I8" s="52" t="s">
        <v>438</v>
      </c>
      <c r="J8" s="48" t="s">
        <v>31</v>
      </c>
      <c r="K8" s="48" t="s">
        <v>32</v>
      </c>
      <c r="L8" s="48" t="s">
        <v>58</v>
      </c>
    </row>
    <row r="9" spans="1:17" ht="54.95" customHeight="1" x14ac:dyDescent="0.25">
      <c r="C9" s="62" t="s">
        <v>97</v>
      </c>
      <c r="D9" s="55">
        <v>3</v>
      </c>
      <c r="E9" s="183"/>
      <c r="F9" s="42" t="s">
        <v>436</v>
      </c>
      <c r="G9" s="212" t="s">
        <v>119</v>
      </c>
      <c r="H9" s="213"/>
      <c r="I9" s="97" t="s">
        <v>162</v>
      </c>
      <c r="J9" s="60" t="str">
        <f>IF(ISBLANK(E9),"no data",(E9/E6))</f>
        <v>no data</v>
      </c>
      <c r="K9" s="90" t="str">
        <f>IF(J9="no data","no data",IF(J9&lt;=1000,3,IF(J9&lt;=2000,2,IF(J9&lt;=7000,1,0))))</f>
        <v>no data</v>
      </c>
      <c r="L9" s="152" t="s">
        <v>411</v>
      </c>
    </row>
    <row r="10" spans="1:17" ht="9" customHeight="1" x14ac:dyDescent="0.25">
      <c r="C10" s="72"/>
      <c r="D10" s="75"/>
      <c r="E10" s="174"/>
      <c r="F10" s="43"/>
      <c r="G10" s="31"/>
      <c r="H10" s="31"/>
      <c r="I10" s="33"/>
      <c r="J10" s="38"/>
      <c r="K10" s="38"/>
      <c r="L10" s="68"/>
    </row>
    <row r="11" spans="1:17" ht="42.95" customHeight="1" x14ac:dyDescent="0.25">
      <c r="C11" s="66" t="s">
        <v>98</v>
      </c>
      <c r="D11" s="70">
        <v>3</v>
      </c>
      <c r="E11" s="173"/>
      <c r="F11" s="42" t="s">
        <v>40</v>
      </c>
      <c r="G11" s="201" t="s">
        <v>139</v>
      </c>
      <c r="H11" s="203"/>
      <c r="I11" s="54" t="s">
        <v>162</v>
      </c>
      <c r="J11" s="90" t="str">
        <f>IF(ISBLANK(E11),"no data",E11)</f>
        <v>no data</v>
      </c>
      <c r="K11" s="90" t="str">
        <f>IF(Transportation!J11="no data","no data",IF(J11='Functionality Data'!B23,3,IF(J11='Functionality Data'!B24,2,IF(J11='Functionality Data'!B25,1,IF(J11='Functionality Data'!B26,0,0)))))</f>
        <v>no data</v>
      </c>
      <c r="L11" s="152" t="s">
        <v>412</v>
      </c>
    </row>
    <row r="12" spans="1:17" ht="9" customHeight="1" x14ac:dyDescent="0.25">
      <c r="C12" s="72"/>
      <c r="D12" s="75"/>
      <c r="E12" s="174"/>
      <c r="F12" s="43"/>
      <c r="G12" s="31"/>
      <c r="H12" s="31"/>
      <c r="I12" s="33"/>
      <c r="J12" s="38"/>
      <c r="K12" s="38"/>
      <c r="L12" s="68"/>
    </row>
    <row r="13" spans="1:17" ht="30" customHeight="1" x14ac:dyDescent="0.25">
      <c r="C13" s="61" t="s">
        <v>99</v>
      </c>
      <c r="D13" s="55">
        <v>4</v>
      </c>
      <c r="E13" s="173"/>
      <c r="F13" s="42" t="s">
        <v>40</v>
      </c>
      <c r="G13" s="201" t="s">
        <v>140</v>
      </c>
      <c r="H13" s="203"/>
      <c r="I13" s="54" t="s">
        <v>162</v>
      </c>
      <c r="J13" s="90" t="str">
        <f>IF(ISBLANK(E13),"no data",E13)</f>
        <v>no data</v>
      </c>
      <c r="K13" s="90" t="str">
        <f>IF(J13="no data","no data",IF(J13='Functionality Data'!C27,0,IF(J13='Functionality Data'!C23,4,IF(J13='Functionality Data'!C24,3,IF(J13='Functionality Data'!C25,2,IF(J13='Functionality Data'!C26,1,IF(J13='Functionality Data'!C27,0,0)))))))</f>
        <v>no data</v>
      </c>
      <c r="L13" s="67"/>
    </row>
    <row r="14" spans="1:17" ht="9" customHeight="1" x14ac:dyDescent="0.25">
      <c r="C14" s="72"/>
      <c r="D14" s="75"/>
      <c r="E14" s="174"/>
      <c r="F14" s="43"/>
      <c r="G14" s="31"/>
      <c r="H14" s="31"/>
      <c r="I14" s="33"/>
      <c r="J14" s="38"/>
      <c r="K14" s="38"/>
      <c r="L14" s="68"/>
    </row>
    <row r="15" spans="1:17" ht="42" customHeight="1" x14ac:dyDescent="0.25">
      <c r="C15" s="91" t="s">
        <v>105</v>
      </c>
      <c r="D15" s="55">
        <v>3</v>
      </c>
      <c r="E15" s="173"/>
      <c r="F15" s="42" t="s">
        <v>40</v>
      </c>
      <c r="G15" s="201" t="s">
        <v>141</v>
      </c>
      <c r="H15" s="203"/>
      <c r="I15" s="30" t="s">
        <v>437</v>
      </c>
      <c r="J15" s="90" t="str">
        <f>IF(ISBLANK(E15),"no data",E15)</f>
        <v>no data</v>
      </c>
      <c r="K15" s="90" t="str">
        <f>IF(J15="no data","no data",IF(J15='Functionality Data'!D26,0,IF(J15='Functionality Data'!D23,3,IF(J15='Functionality Data'!D24,2,IF(J15='Functionality Data'!D25,1,0)))))</f>
        <v>no data</v>
      </c>
      <c r="L15" s="67"/>
    </row>
    <row r="16" spans="1:17" ht="9" customHeight="1" x14ac:dyDescent="0.25">
      <c r="C16" s="72"/>
      <c r="D16" s="75"/>
      <c r="E16" s="174"/>
      <c r="F16" s="43"/>
      <c r="G16" s="31"/>
      <c r="H16" s="31"/>
      <c r="I16" s="33"/>
      <c r="J16" s="38"/>
      <c r="K16" s="38"/>
      <c r="L16" s="68"/>
    </row>
    <row r="17" spans="3:12" ht="21.75" customHeight="1" x14ac:dyDescent="0.25">
      <c r="C17" s="207" t="s">
        <v>100</v>
      </c>
      <c r="D17" s="209">
        <v>3</v>
      </c>
      <c r="E17" s="173"/>
      <c r="F17" s="42" t="s">
        <v>436</v>
      </c>
      <c r="G17" s="25" t="s">
        <v>164</v>
      </c>
      <c r="H17" s="25"/>
      <c r="I17" s="30" t="s">
        <v>437</v>
      </c>
      <c r="J17" s="191" t="str">
        <f>IF(ISBLANK(E17),"no data",(E17/E18))</f>
        <v>no data</v>
      </c>
      <c r="K17" s="191" t="str">
        <f>IF(J17="no data","no data",IF(J17&lt;=0.6,3,IF(J17&lt;=1.2,2,IF(J17&lt;=2,1,0))))</f>
        <v>no data</v>
      </c>
      <c r="L17" s="67" t="s">
        <v>413</v>
      </c>
    </row>
    <row r="18" spans="3:12" ht="21.75" customHeight="1" x14ac:dyDescent="0.25">
      <c r="C18" s="207"/>
      <c r="D18" s="209"/>
      <c r="E18" s="175"/>
      <c r="F18" s="42" t="s">
        <v>436</v>
      </c>
      <c r="G18" s="25" t="s">
        <v>158</v>
      </c>
      <c r="H18" s="25"/>
      <c r="I18" s="54" t="s">
        <v>157</v>
      </c>
      <c r="J18" s="191"/>
      <c r="K18" s="191"/>
      <c r="L18" s="67" t="s">
        <v>414</v>
      </c>
    </row>
    <row r="19" spans="3:12" ht="9" customHeight="1" x14ac:dyDescent="0.25">
      <c r="C19" s="72"/>
      <c r="D19" s="75"/>
      <c r="E19" s="174"/>
      <c r="F19" s="43"/>
      <c r="G19" s="31"/>
      <c r="H19" s="31"/>
      <c r="I19" s="33"/>
      <c r="J19" s="38"/>
      <c r="K19" s="38"/>
      <c r="L19" s="68"/>
    </row>
    <row r="20" spans="3:12" ht="33" customHeight="1" x14ac:dyDescent="0.25">
      <c r="C20" s="61" t="s">
        <v>101</v>
      </c>
      <c r="D20" s="55">
        <v>3</v>
      </c>
      <c r="E20" s="173"/>
      <c r="F20" s="42" t="s">
        <v>159</v>
      </c>
      <c r="G20" s="210" t="s">
        <v>160</v>
      </c>
      <c r="H20" s="211"/>
      <c r="I20" s="30" t="s">
        <v>163</v>
      </c>
      <c r="J20" s="90" t="str">
        <f>IF(ISBLANK(E18),"no data",(E18/D6))</f>
        <v>no data</v>
      </c>
      <c r="K20" s="90" t="str">
        <f>IF(J20="no data","no data",IF(J20&lt;=0.08,3,IF(J20&lt;=0.2,2,IF(J20&lt;=1,1,0))))</f>
        <v>no data</v>
      </c>
      <c r="L20" s="152" t="s">
        <v>415</v>
      </c>
    </row>
    <row r="21" spans="3:12" ht="9" customHeight="1" x14ac:dyDescent="0.25">
      <c r="C21" s="72"/>
      <c r="D21" s="75"/>
      <c r="E21" s="174"/>
      <c r="F21" s="43"/>
      <c r="G21" s="31"/>
      <c r="H21" s="31"/>
      <c r="I21" s="33"/>
      <c r="J21" s="38"/>
      <c r="K21" s="38"/>
      <c r="L21" s="68"/>
    </row>
    <row r="22" spans="3:12" ht="31.5" customHeight="1" x14ac:dyDescent="0.25">
      <c r="C22" s="207" t="s">
        <v>102</v>
      </c>
      <c r="D22" s="209">
        <v>3</v>
      </c>
      <c r="E22" s="184"/>
      <c r="F22" s="42" t="s">
        <v>436</v>
      </c>
      <c r="G22" s="201" t="s">
        <v>161</v>
      </c>
      <c r="H22" s="203"/>
      <c r="I22" s="214" t="s">
        <v>157</v>
      </c>
      <c r="J22" s="191" t="str">
        <f>IF(ISBLANK(E22),"no data",(E22/E23))</f>
        <v>no data</v>
      </c>
      <c r="K22" s="191" t="str">
        <f>IF(J22="no data","no data",IF(J22&gt;=30%,3,IF(J22&gt;=20%,2,IF(J22&gt;=10%,1,0))))</f>
        <v>no data</v>
      </c>
      <c r="L22" s="67" t="s">
        <v>416</v>
      </c>
    </row>
    <row r="23" spans="3:12" ht="30" customHeight="1" x14ac:dyDescent="0.25">
      <c r="C23" s="207"/>
      <c r="D23" s="209"/>
      <c r="E23" s="173"/>
      <c r="F23" s="42" t="s">
        <v>436</v>
      </c>
      <c r="G23" s="201" t="s">
        <v>154</v>
      </c>
      <c r="H23" s="203"/>
      <c r="I23" s="214"/>
      <c r="J23" s="191"/>
      <c r="K23" s="191"/>
      <c r="L23" s="67" t="s">
        <v>417</v>
      </c>
    </row>
    <row r="24" spans="3:12" ht="9" customHeight="1" x14ac:dyDescent="0.25">
      <c r="C24" s="72"/>
      <c r="D24" s="75"/>
      <c r="E24" s="174"/>
      <c r="F24" s="43"/>
      <c r="G24" s="31"/>
      <c r="H24" s="31"/>
      <c r="I24" s="33"/>
      <c r="J24" s="38"/>
      <c r="K24" s="38"/>
      <c r="L24" s="68"/>
    </row>
    <row r="25" spans="3:12" ht="31.5" customHeight="1" x14ac:dyDescent="0.25">
      <c r="C25" s="207" t="s">
        <v>103</v>
      </c>
      <c r="D25" s="209">
        <v>3</v>
      </c>
      <c r="E25" s="173"/>
      <c r="F25" s="42" t="s">
        <v>436</v>
      </c>
      <c r="G25" s="201" t="s">
        <v>155</v>
      </c>
      <c r="H25" s="203"/>
      <c r="I25" s="214" t="s">
        <v>157</v>
      </c>
      <c r="J25" s="191" t="str">
        <f>IF(ISBLANK(E25),"no data",(E26/E25))</f>
        <v>no data</v>
      </c>
      <c r="K25" s="191" t="str">
        <f>IF(J25="no data","no data",IF(J25&gt;=1,3,IF(J25&gt;=0.5,2,IF(J25&gt;=0.1,1,0))))</f>
        <v>no data</v>
      </c>
      <c r="L25" s="200" t="s">
        <v>418</v>
      </c>
    </row>
    <row r="26" spans="3:12" ht="31.5" customHeight="1" x14ac:dyDescent="0.25">
      <c r="C26" s="207"/>
      <c r="D26" s="209"/>
      <c r="E26" s="173"/>
      <c r="F26" s="42" t="s">
        <v>436</v>
      </c>
      <c r="G26" s="201" t="s">
        <v>156</v>
      </c>
      <c r="H26" s="203"/>
      <c r="I26" s="214"/>
      <c r="J26" s="191"/>
      <c r="K26" s="191"/>
      <c r="L26" s="200"/>
    </row>
    <row r="27" spans="3:12" s="6" customFormat="1" ht="9" customHeight="1" x14ac:dyDescent="0.25">
      <c r="C27" s="81"/>
      <c r="D27" s="33"/>
      <c r="E27" s="33"/>
      <c r="F27" s="43"/>
      <c r="G27" s="82"/>
      <c r="H27" s="82"/>
      <c r="I27" s="86"/>
      <c r="J27" s="38"/>
      <c r="K27" s="83"/>
      <c r="L27" s="68"/>
    </row>
    <row r="28" spans="3:12" s="6" customFormat="1" ht="21" customHeight="1" x14ac:dyDescent="0.25">
      <c r="C28" s="64" t="s">
        <v>82</v>
      </c>
      <c r="D28" s="30">
        <v>25</v>
      </c>
      <c r="E28" s="84"/>
      <c r="F28" s="85"/>
      <c r="G28" s="51"/>
      <c r="H28" s="51"/>
      <c r="I28" s="84"/>
      <c r="J28" s="65"/>
      <c r="K28" s="80" t="str">
        <f>IF(ISERROR(K9+K11+K15+K17+K20+K22+K25),"incomplete data",(K9+K11+K13+K15+K17+K20+K22+K25))</f>
        <v>incomplete data</v>
      </c>
      <c r="L28" s="67"/>
    </row>
    <row r="29" spans="3:12" s="6" customFormat="1" ht="9" customHeight="1" x14ac:dyDescent="0.25">
      <c r="C29" s="35"/>
      <c r="D29" s="35"/>
      <c r="E29" s="44"/>
      <c r="F29" s="45"/>
      <c r="G29" s="32"/>
      <c r="H29" s="32"/>
      <c r="I29" s="35"/>
      <c r="J29" s="39"/>
      <c r="K29" s="37"/>
      <c r="L29" s="69"/>
    </row>
  </sheetData>
  <sheetProtection algorithmName="SHA-512" hashValue="GQ3VwW+NYyervLysJXFG9gm5jXHhAyes36I66HxbC8w2YKVevevqSs+Yfqy8mM9v1C3952ENoSfOoGyGwTYjwA==" saltValue="glcuqMMNKBUHu1D5tp94xQ==" spinCount="100000" sheet="1" objects="1" scenarios="1"/>
  <mergeCells count="27">
    <mergeCell ref="D4:E4"/>
    <mergeCell ref="J17:J18"/>
    <mergeCell ref="D22:D23"/>
    <mergeCell ref="D25:D26"/>
    <mergeCell ref="G20:H20"/>
    <mergeCell ref="J22:J23"/>
    <mergeCell ref="J25:J26"/>
    <mergeCell ref="G9:H9"/>
    <mergeCell ref="I25:I26"/>
    <mergeCell ref="G23:H23"/>
    <mergeCell ref="G22:H22"/>
    <mergeCell ref="I22:I23"/>
    <mergeCell ref="G25:H25"/>
    <mergeCell ref="L25:L26"/>
    <mergeCell ref="G26:H26"/>
    <mergeCell ref="C25:C26"/>
    <mergeCell ref="D17:D18"/>
    <mergeCell ref="G8:H8"/>
    <mergeCell ref="G11:H11"/>
    <mergeCell ref="C17:C18"/>
    <mergeCell ref="C22:C23"/>
    <mergeCell ref="G13:H13"/>
    <mergeCell ref="G15:H15"/>
    <mergeCell ref="K17:K18"/>
    <mergeCell ref="K22:K23"/>
    <mergeCell ref="K25:K26"/>
    <mergeCell ref="E8:F8"/>
  </mergeCells>
  <hyperlinks>
    <hyperlink ref="I25:I26" r:id="rId1" display="OECD"/>
    <hyperlink ref="I22:I23" r:id="rId2" display="OECD"/>
    <hyperlink ref="I11" r:id="rId3"/>
    <hyperlink ref="I13" r:id="rId4"/>
    <hyperlink ref="I9" r:id="rId5"/>
    <hyperlink ref="I18" r:id="rId6"/>
  </hyperlinks>
  <pageMargins left="0.7" right="0.7" top="0.75" bottom="0.75" header="0.3" footer="0.3"/>
  <pageSetup orientation="portrait" horizontalDpi="4294967292" verticalDpi="4294967292"/>
  <extLst>
    <ext xmlns:x14="http://schemas.microsoft.com/office/spreadsheetml/2009/9/main" uri="{CCE6A557-97BC-4b89-ADB6-D9C93CAAB3DF}">
      <x14:dataValidations xmlns:xm="http://schemas.microsoft.com/office/excel/2006/main" count="4">
        <x14:dataValidation type="list" allowBlank="1" showInputMessage="1" showErrorMessage="1">
          <x14:formula1>
            <xm:f>'Functionality Data'!$F$2:$F$3</xm:f>
          </x14:formula1>
          <xm:sqref>E27:E28</xm:sqref>
        </x14:dataValidation>
        <x14:dataValidation type="list" allowBlank="1" showInputMessage="1" showErrorMessage="1">
          <x14:formula1>
            <xm:f>'Functionality Data'!$B$23:$B$26</xm:f>
          </x14:formula1>
          <xm:sqref>E11</xm:sqref>
        </x14:dataValidation>
        <x14:dataValidation type="list" allowBlank="1" showInputMessage="1" showErrorMessage="1">
          <x14:formula1>
            <xm:f>'Functionality Data'!$C$23:$C$27</xm:f>
          </x14:formula1>
          <xm:sqref>E13</xm:sqref>
        </x14:dataValidation>
        <x14:dataValidation type="list" allowBlank="1" showInputMessage="1" showErrorMessage="1">
          <x14:formula1>
            <xm:f>'Functionality Data'!$D$23:$D$26</xm:f>
          </x14:formula1>
          <xm:sqref>E15</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B2:W9"/>
  <sheetViews>
    <sheetView zoomScale="85" zoomScaleNormal="85" zoomScalePageLayoutView="85" workbookViewId="0">
      <selection activeCell="E5" sqref="E5"/>
    </sheetView>
  </sheetViews>
  <sheetFormatPr defaultColWidth="8.85546875" defaultRowHeight="15.75" x14ac:dyDescent="0.3"/>
  <cols>
    <col min="1" max="1" width="4.7109375" style="92" customWidth="1"/>
    <col min="2" max="3" width="8.85546875" style="92"/>
    <col min="4" max="4" width="17.7109375" style="92" customWidth="1"/>
    <col min="5" max="5" width="26.42578125" style="92" customWidth="1"/>
    <col min="6" max="6" width="13.7109375" style="92" customWidth="1"/>
    <col min="7" max="7" width="13.42578125" style="92" customWidth="1"/>
    <col min="8" max="16384" width="8.85546875" style="92"/>
  </cols>
  <sheetData>
    <row r="2" spans="2:23" x14ac:dyDescent="0.3">
      <c r="B2" s="99" t="s">
        <v>31</v>
      </c>
    </row>
    <row r="3" spans="2:23" ht="19.5" customHeight="1" x14ac:dyDescent="0.3">
      <c r="E3" s="150" t="s">
        <v>439</v>
      </c>
      <c r="F3" s="160" t="s">
        <v>440</v>
      </c>
      <c r="G3" s="215" t="s">
        <v>441</v>
      </c>
      <c r="H3" s="215"/>
      <c r="I3" s="215"/>
      <c r="J3" s="215"/>
      <c r="K3" s="215"/>
      <c r="L3" s="215"/>
      <c r="M3" s="215"/>
      <c r="N3" s="215"/>
      <c r="O3" s="215"/>
      <c r="P3" s="215"/>
      <c r="Q3" s="215"/>
      <c r="R3" s="215"/>
      <c r="S3" s="215"/>
      <c r="T3" s="215"/>
      <c r="U3" s="215"/>
      <c r="V3" s="216"/>
      <c r="W3" s="162"/>
    </row>
    <row r="4" spans="2:23" s="94" customFormat="1" ht="31.5" x14ac:dyDescent="0.25">
      <c r="B4" s="134"/>
      <c r="C4" s="135"/>
      <c r="D4" s="136" t="s">
        <v>442</v>
      </c>
      <c r="E4" s="136" t="str">
        <f>IF(ISBLANK(Start!C29),"Select a country on Start page",Start!C29)</f>
        <v>Select a country on Start page</v>
      </c>
      <c r="F4" s="136" t="s">
        <v>168</v>
      </c>
      <c r="G4" s="135" t="s">
        <v>69</v>
      </c>
      <c r="H4" s="135" t="s">
        <v>70</v>
      </c>
      <c r="I4" s="135" t="s">
        <v>71</v>
      </c>
      <c r="J4" s="135" t="s">
        <v>72</v>
      </c>
      <c r="K4" s="135" t="s">
        <v>84</v>
      </c>
      <c r="L4" s="135" t="s">
        <v>73</v>
      </c>
      <c r="M4" s="135" t="s">
        <v>74</v>
      </c>
      <c r="N4" s="135" t="s">
        <v>75</v>
      </c>
      <c r="O4" s="135" t="s">
        <v>76</v>
      </c>
      <c r="P4" s="135" t="s">
        <v>77</v>
      </c>
      <c r="Q4" s="135" t="s">
        <v>78</v>
      </c>
      <c r="R4" s="135" t="s">
        <v>79</v>
      </c>
      <c r="S4" s="136" t="s">
        <v>80</v>
      </c>
      <c r="T4" s="135" t="s">
        <v>81</v>
      </c>
      <c r="U4" s="135" t="s">
        <v>85</v>
      </c>
      <c r="V4" s="137" t="s">
        <v>126</v>
      </c>
    </row>
    <row r="5" spans="2:23" x14ac:dyDescent="0.3">
      <c r="B5" s="123" t="s">
        <v>124</v>
      </c>
      <c r="D5" s="93">
        <v>25</v>
      </c>
      <c r="E5" s="93" t="str">
        <f>'National Efforts'!K28</f>
        <v>incomplete data</v>
      </c>
      <c r="F5" s="93">
        <v>10</v>
      </c>
      <c r="G5" s="93">
        <f>'Detailed Results'!F7</f>
        <v>12</v>
      </c>
      <c r="H5" s="93">
        <f>'Detailed Results'!G7</f>
        <v>4</v>
      </c>
      <c r="I5" s="93">
        <f>'Detailed Results'!H7</f>
        <v>17</v>
      </c>
      <c r="J5" s="93">
        <f>'Detailed Results'!I7</f>
        <v>15</v>
      </c>
      <c r="K5" s="93">
        <f>'Detailed Results'!J7</f>
        <v>19</v>
      </c>
      <c r="L5" s="93">
        <f>'Detailed Results'!K7</f>
        <v>19</v>
      </c>
      <c r="M5" s="93">
        <f>'Detailed Results'!L7</f>
        <v>17</v>
      </c>
      <c r="N5" s="93">
        <f>'Detailed Results'!M7</f>
        <v>6</v>
      </c>
      <c r="O5" s="93">
        <f>'Detailed Results'!N7</f>
        <v>19</v>
      </c>
      <c r="P5" s="93">
        <f>'Detailed Results'!O7</f>
        <v>17</v>
      </c>
      <c r="Q5" s="93">
        <f>'Detailed Results'!P7</f>
        <v>3</v>
      </c>
      <c r="R5" s="93">
        <f>'Detailed Results'!Q7</f>
        <v>7</v>
      </c>
      <c r="S5" s="93">
        <f>'Detailed Results'!R7</f>
        <v>10</v>
      </c>
      <c r="T5" s="93">
        <f>'Detailed Results'!S7</f>
        <v>13</v>
      </c>
      <c r="U5" s="93">
        <f>'Detailed Results'!T7</f>
        <v>18</v>
      </c>
      <c r="V5" s="124">
        <f>'Detailed Results'!U7</f>
        <v>11</v>
      </c>
    </row>
    <row r="6" spans="2:23" x14ac:dyDescent="0.3">
      <c r="B6" s="123" t="s">
        <v>59</v>
      </c>
      <c r="D6" s="93">
        <v>25</v>
      </c>
      <c r="E6" s="93" t="str">
        <f>Buildings!K29</f>
        <v>incomplete data</v>
      </c>
      <c r="F6" s="93">
        <v>6</v>
      </c>
      <c r="G6" s="93">
        <f>'Detailed Results'!F18</f>
        <v>15</v>
      </c>
      <c r="H6" s="93">
        <f>'Detailed Results'!G18</f>
        <v>10</v>
      </c>
      <c r="I6" s="93">
        <f>'Detailed Results'!H18</f>
        <v>15</v>
      </c>
      <c r="J6" s="93">
        <f>'Detailed Results'!I18</f>
        <v>19</v>
      </c>
      <c r="K6" s="93">
        <f>'Detailed Results'!J18</f>
        <v>16</v>
      </c>
      <c r="L6" s="93">
        <f>'Detailed Results'!K18</f>
        <v>16</v>
      </c>
      <c r="M6" s="93">
        <f>'Detailed Results'!L18</f>
        <v>17</v>
      </c>
      <c r="N6" s="93">
        <f>'Detailed Results'!M18</f>
        <v>12</v>
      </c>
      <c r="O6" s="93">
        <f>'Detailed Results'!N18</f>
        <v>13</v>
      </c>
      <c r="P6" s="93">
        <f>'Detailed Results'!O18</f>
        <v>13</v>
      </c>
      <c r="Q6" s="93">
        <f>'Detailed Results'!P18</f>
        <v>13</v>
      </c>
      <c r="R6" s="93">
        <f>'Detailed Results'!Q18</f>
        <v>6</v>
      </c>
      <c r="S6" s="93">
        <f>'Detailed Results'!R18</f>
        <v>12</v>
      </c>
      <c r="T6" s="93">
        <f>'Detailed Results'!S18</f>
        <v>15</v>
      </c>
      <c r="U6" s="93">
        <f>'Detailed Results'!T18</f>
        <v>14</v>
      </c>
      <c r="V6" s="124">
        <f>'Detailed Results'!U18</f>
        <v>14</v>
      </c>
    </row>
    <row r="7" spans="2:23" x14ac:dyDescent="0.3">
      <c r="B7" s="123" t="s">
        <v>60</v>
      </c>
      <c r="D7" s="93">
        <v>25</v>
      </c>
      <c r="E7" s="93" t="str">
        <f>Industry!K23</f>
        <v>incomplete data</v>
      </c>
      <c r="F7" s="93">
        <v>11</v>
      </c>
      <c r="G7" s="93">
        <f>'Detailed Results'!F29</f>
        <v>15</v>
      </c>
      <c r="H7" s="93">
        <f>'Detailed Results'!G29</f>
        <v>2</v>
      </c>
      <c r="I7" s="93">
        <f>'Detailed Results'!H29</f>
        <v>7</v>
      </c>
      <c r="J7" s="93">
        <f>'Detailed Results'!I29</f>
        <v>13</v>
      </c>
      <c r="K7" s="93">
        <f>'Detailed Results'!J29</f>
        <v>15</v>
      </c>
      <c r="L7" s="93">
        <f>'Detailed Results'!K29</f>
        <v>12</v>
      </c>
      <c r="M7" s="93">
        <f>'Detailed Results'!L29</f>
        <v>18</v>
      </c>
      <c r="N7" s="93">
        <f>'Detailed Results'!M29</f>
        <v>11</v>
      </c>
      <c r="O7" s="93">
        <f>'Detailed Results'!N29</f>
        <v>15</v>
      </c>
      <c r="P7" s="93">
        <f>'Detailed Results'!O29</f>
        <v>12</v>
      </c>
      <c r="Q7" s="93">
        <f>'Detailed Results'!P29</f>
        <v>3</v>
      </c>
      <c r="R7" s="93">
        <f>'Detailed Results'!Q29</f>
        <v>11</v>
      </c>
      <c r="S7" s="93">
        <f>'Detailed Results'!R29</f>
        <v>12</v>
      </c>
      <c r="T7" s="93">
        <f>'Detailed Results'!S29</f>
        <v>12</v>
      </c>
      <c r="U7" s="93">
        <f>'Detailed Results'!T29</f>
        <v>10</v>
      </c>
      <c r="V7" s="124">
        <f>'Detailed Results'!U29</f>
        <v>9</v>
      </c>
    </row>
    <row r="8" spans="2:23" x14ac:dyDescent="0.3">
      <c r="B8" s="123" t="s">
        <v>61</v>
      </c>
      <c r="D8" s="93">
        <v>25</v>
      </c>
      <c r="E8" s="93" t="str">
        <f>Transportation!K28</f>
        <v>incomplete data</v>
      </c>
      <c r="F8" s="93">
        <v>9</v>
      </c>
      <c r="G8" s="93">
        <f>'Detailed Results'!F39</f>
        <v>7</v>
      </c>
      <c r="H8" s="93">
        <f>'Detailed Results'!G39</f>
        <v>14</v>
      </c>
      <c r="I8" s="93">
        <f>'Detailed Results'!H39</f>
        <v>11</v>
      </c>
      <c r="J8" s="93">
        <f>'Detailed Results'!I39</f>
        <v>14</v>
      </c>
      <c r="K8" s="93">
        <f>'Detailed Results'!J39</f>
        <v>13</v>
      </c>
      <c r="L8" s="93">
        <f>'Detailed Results'!K39</f>
        <v>14</v>
      </c>
      <c r="M8" s="93">
        <f>'Detailed Results'!L39</f>
        <v>13</v>
      </c>
      <c r="N8" s="93">
        <f>'Detailed Results'!M39</f>
        <v>16</v>
      </c>
      <c r="O8" s="93">
        <f>'Detailed Results'!N39</f>
        <v>17</v>
      </c>
      <c r="P8" s="93">
        <f>'Detailed Results'!O39</f>
        <v>15</v>
      </c>
      <c r="Q8" s="93">
        <f>'Detailed Results'!P39</f>
        <v>10</v>
      </c>
      <c r="R8" s="93">
        <f>'Detailed Results'!Q39</f>
        <v>11</v>
      </c>
      <c r="S8" s="93">
        <f>'Detailed Results'!R39</f>
        <v>10</v>
      </c>
      <c r="T8" s="93">
        <f>'Detailed Results'!S39</f>
        <v>14</v>
      </c>
      <c r="U8" s="93">
        <f>'Detailed Results'!T39</f>
        <v>15</v>
      </c>
      <c r="V8" s="124">
        <f>'Detailed Results'!U39</f>
        <v>8</v>
      </c>
    </row>
    <row r="9" spans="2:23" x14ac:dyDescent="0.3">
      <c r="B9" s="125" t="s">
        <v>83</v>
      </c>
      <c r="C9" s="103"/>
      <c r="D9" s="104">
        <v>100</v>
      </c>
      <c r="E9" s="104" t="str">
        <f>IF(ISERROR(E5+E6+E7+E8),"incomplete data",SUM(E5:E8))</f>
        <v>incomplete data</v>
      </c>
      <c r="F9" s="104">
        <v>36</v>
      </c>
      <c r="G9" s="104">
        <f>'Detailed Results'!F4</f>
        <v>49</v>
      </c>
      <c r="H9" s="104">
        <f>'Detailed Results'!G4</f>
        <v>30</v>
      </c>
      <c r="I9" s="104">
        <f>'Detailed Results'!H4</f>
        <v>50</v>
      </c>
      <c r="J9" s="104">
        <f>'Detailed Results'!I4</f>
        <v>58</v>
      </c>
      <c r="K9" s="104">
        <f>'Detailed Results'!J4</f>
        <v>63</v>
      </c>
      <c r="L9" s="104">
        <f>'Detailed Results'!K4</f>
        <v>61</v>
      </c>
      <c r="M9" s="104">
        <f>'Detailed Results'!L4</f>
        <v>65</v>
      </c>
      <c r="N9" s="104">
        <f>'Detailed Results'!M4</f>
        <v>45</v>
      </c>
      <c r="O9" s="104">
        <f>'Detailed Results'!N4</f>
        <v>64</v>
      </c>
      <c r="P9" s="104">
        <f>'Detailed Results'!O4</f>
        <v>57</v>
      </c>
      <c r="Q9" s="104">
        <f>'Detailed Results'!P4</f>
        <v>29</v>
      </c>
      <c r="R9" s="104">
        <f>'Detailed Results'!Q4</f>
        <v>35</v>
      </c>
      <c r="S9" s="104">
        <f>'Detailed Results'!R4</f>
        <v>44</v>
      </c>
      <c r="T9" s="104">
        <f>'Detailed Results'!S4</f>
        <v>54</v>
      </c>
      <c r="U9" s="104">
        <f>'Detailed Results'!T4</f>
        <v>57</v>
      </c>
      <c r="V9" s="126">
        <f>'Detailed Results'!U4</f>
        <v>42</v>
      </c>
    </row>
  </sheetData>
  <sheetProtection algorithmName="SHA-512" hashValue="cYsiI5uIoLqIO3Z/a6F3r8gHuR9jHRcWatF5fYiaKH970UwUC1uKQg0aZJpSVa2OzRYIglP4XCP312rd8b3Vkg==" saltValue="zSJaK69hDQf4l2zSeaUMaw==" spinCount="100000" sheet="1" objects="1" scenarios="1"/>
  <mergeCells count="1">
    <mergeCell ref="G3:V3"/>
  </mergeCells>
  <pageMargins left="0.7" right="0.7" top="0.75" bottom="0.75" header="0.3" footer="0.3"/>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B2:U47"/>
  <sheetViews>
    <sheetView zoomScale="85" zoomScaleNormal="85" zoomScalePageLayoutView="85" workbookViewId="0">
      <selection activeCell="F28" sqref="F28"/>
    </sheetView>
  </sheetViews>
  <sheetFormatPr defaultColWidth="8.85546875" defaultRowHeight="15.75" x14ac:dyDescent="0.3"/>
  <cols>
    <col min="1" max="1" width="5.42578125" style="1" customWidth="1"/>
    <col min="2" max="2" width="46.140625" style="1" customWidth="1"/>
    <col min="3" max="3" width="8.85546875" style="1"/>
    <col min="4" max="4" width="26" style="1" customWidth="1"/>
    <col min="5" max="5" width="13.28515625" style="1" customWidth="1"/>
    <col min="6" max="16384" width="8.85546875" style="1"/>
  </cols>
  <sheetData>
    <row r="2" spans="2:21" ht="21.75" customHeight="1" x14ac:dyDescent="0.3">
      <c r="B2" s="101" t="s">
        <v>445</v>
      </c>
    </row>
    <row r="3" spans="2:21" s="100" customFormat="1" ht="31.5" x14ac:dyDescent="0.25">
      <c r="B3" s="130" t="s">
        <v>125</v>
      </c>
      <c r="C3" s="111" t="s">
        <v>82</v>
      </c>
      <c r="D3" s="163" t="str">
        <f>IF(ISBLANK(Start!C29),"Select a country on Start page",Start!C29)</f>
        <v>Select a country on Start page</v>
      </c>
      <c r="E3" s="112" t="s">
        <v>168</v>
      </c>
      <c r="F3" s="113" t="s">
        <v>69</v>
      </c>
      <c r="G3" s="113" t="s">
        <v>70</v>
      </c>
      <c r="H3" s="113" t="s">
        <v>71</v>
      </c>
      <c r="I3" s="113" t="s">
        <v>72</v>
      </c>
      <c r="J3" s="113" t="s">
        <v>84</v>
      </c>
      <c r="K3" s="113" t="s">
        <v>73</v>
      </c>
      <c r="L3" s="113" t="s">
        <v>74</v>
      </c>
      <c r="M3" s="113" t="s">
        <v>75</v>
      </c>
      <c r="N3" s="113" t="s">
        <v>76</v>
      </c>
      <c r="O3" s="113" t="s">
        <v>77</v>
      </c>
      <c r="P3" s="113" t="s">
        <v>78</v>
      </c>
      <c r="Q3" s="113" t="s">
        <v>79</v>
      </c>
      <c r="R3" s="112" t="s">
        <v>80</v>
      </c>
      <c r="S3" s="113" t="s">
        <v>81</v>
      </c>
      <c r="T3" s="113" t="s">
        <v>85</v>
      </c>
      <c r="U3" s="131" t="s">
        <v>126</v>
      </c>
    </row>
    <row r="4" spans="2:21" ht="16.5" x14ac:dyDescent="0.3">
      <c r="B4" s="119" t="s">
        <v>82</v>
      </c>
      <c r="C4" s="107">
        <v>100</v>
      </c>
      <c r="D4" s="164" t="str">
        <f>Results!E9</f>
        <v>incomplete data</v>
      </c>
      <c r="E4" s="107">
        <v>36</v>
      </c>
      <c r="F4" s="107">
        <v>49</v>
      </c>
      <c r="G4" s="107">
        <v>30</v>
      </c>
      <c r="H4" s="107">
        <v>50</v>
      </c>
      <c r="I4" s="107">
        <v>58</v>
      </c>
      <c r="J4" s="107">
        <v>63</v>
      </c>
      <c r="K4" s="107">
        <v>61</v>
      </c>
      <c r="L4" s="107">
        <v>65</v>
      </c>
      <c r="M4" s="107">
        <v>45</v>
      </c>
      <c r="N4" s="107">
        <v>64</v>
      </c>
      <c r="O4" s="107">
        <v>57</v>
      </c>
      <c r="P4" s="107">
        <v>29</v>
      </c>
      <c r="Q4" s="107">
        <v>35</v>
      </c>
      <c r="R4" s="107">
        <v>44</v>
      </c>
      <c r="S4" s="107">
        <v>54</v>
      </c>
      <c r="T4" s="107">
        <v>57</v>
      </c>
      <c r="U4" s="120">
        <v>42</v>
      </c>
    </row>
    <row r="5" spans="2:21" ht="16.5" x14ac:dyDescent="0.3">
      <c r="B5" s="98"/>
      <c r="C5" s="105"/>
      <c r="D5" s="165"/>
      <c r="E5" s="105"/>
      <c r="F5" s="105"/>
      <c r="G5" s="105"/>
      <c r="H5" s="105"/>
      <c r="I5" s="105"/>
      <c r="J5" s="105"/>
      <c r="K5" s="105"/>
      <c r="L5" s="105"/>
      <c r="M5" s="105"/>
      <c r="N5" s="105"/>
      <c r="O5" s="105"/>
      <c r="P5" s="105"/>
      <c r="Q5" s="105"/>
      <c r="R5" s="105"/>
      <c r="S5" s="105"/>
      <c r="T5" s="105"/>
      <c r="U5" s="105"/>
    </row>
    <row r="6" spans="2:21" s="100" customFormat="1" ht="31.5" x14ac:dyDescent="0.25">
      <c r="B6" s="117" t="s">
        <v>125</v>
      </c>
      <c r="C6" s="109" t="s">
        <v>82</v>
      </c>
      <c r="D6" s="166" t="str">
        <f>IF(ISBLANK(Start!C29),"Input a country on Start page",Start!C29)</f>
        <v>Input a country on Start page</v>
      </c>
      <c r="E6" s="108" t="s">
        <v>168</v>
      </c>
      <c r="F6" s="109" t="s">
        <v>69</v>
      </c>
      <c r="G6" s="109" t="s">
        <v>70</v>
      </c>
      <c r="H6" s="109" t="s">
        <v>71</v>
      </c>
      <c r="I6" s="109" t="s">
        <v>72</v>
      </c>
      <c r="J6" s="109" t="s">
        <v>84</v>
      </c>
      <c r="K6" s="109" t="s">
        <v>73</v>
      </c>
      <c r="L6" s="109" t="s">
        <v>74</v>
      </c>
      <c r="M6" s="109" t="s">
        <v>75</v>
      </c>
      <c r="N6" s="109" t="s">
        <v>76</v>
      </c>
      <c r="O6" s="109" t="s">
        <v>77</v>
      </c>
      <c r="P6" s="109" t="s">
        <v>78</v>
      </c>
      <c r="Q6" s="109" t="s">
        <v>79</v>
      </c>
      <c r="R6" s="108" t="s">
        <v>80</v>
      </c>
      <c r="S6" s="109" t="s">
        <v>81</v>
      </c>
      <c r="T6" s="109" t="s">
        <v>85</v>
      </c>
      <c r="U6" s="118" t="s">
        <v>126</v>
      </c>
    </row>
    <row r="7" spans="2:21" ht="16.5" x14ac:dyDescent="0.3">
      <c r="B7" s="121" t="s">
        <v>127</v>
      </c>
      <c r="C7" s="114">
        <v>25</v>
      </c>
      <c r="D7" s="167" t="str">
        <f>'National Efforts'!K28</f>
        <v>incomplete data</v>
      </c>
      <c r="E7" s="114">
        <v>10</v>
      </c>
      <c r="F7" s="114">
        <v>12</v>
      </c>
      <c r="G7" s="114">
        <v>4</v>
      </c>
      <c r="H7" s="114">
        <v>17</v>
      </c>
      <c r="I7" s="114">
        <v>15</v>
      </c>
      <c r="J7" s="114">
        <v>19</v>
      </c>
      <c r="K7" s="114">
        <v>19</v>
      </c>
      <c r="L7" s="114">
        <v>17</v>
      </c>
      <c r="M7" s="114">
        <v>6</v>
      </c>
      <c r="N7" s="114">
        <v>19</v>
      </c>
      <c r="O7" s="114">
        <v>17</v>
      </c>
      <c r="P7" s="114">
        <v>3</v>
      </c>
      <c r="Q7" s="114">
        <v>7</v>
      </c>
      <c r="R7" s="114">
        <v>10</v>
      </c>
      <c r="S7" s="114">
        <v>13</v>
      </c>
      <c r="T7" s="114">
        <v>18</v>
      </c>
      <c r="U7" s="122">
        <v>11</v>
      </c>
    </row>
    <row r="8" spans="2:21" ht="16.5" x14ac:dyDescent="0.3">
      <c r="B8" s="123" t="s">
        <v>4</v>
      </c>
      <c r="C8" s="93">
        <v>6</v>
      </c>
      <c r="D8" s="168" t="str">
        <f>'National Efforts'!K10</f>
        <v>no data</v>
      </c>
      <c r="E8" s="93">
        <v>0</v>
      </c>
      <c r="F8" s="93">
        <v>5</v>
      </c>
      <c r="G8" s="93">
        <v>0</v>
      </c>
      <c r="H8" s="93">
        <v>4</v>
      </c>
      <c r="I8" s="93">
        <v>5</v>
      </c>
      <c r="J8" s="93">
        <v>4</v>
      </c>
      <c r="K8" s="93">
        <v>6</v>
      </c>
      <c r="L8" s="93">
        <v>5</v>
      </c>
      <c r="M8" s="93">
        <v>1</v>
      </c>
      <c r="N8" s="93">
        <v>4</v>
      </c>
      <c r="O8" s="93">
        <v>4</v>
      </c>
      <c r="P8" s="93">
        <v>0</v>
      </c>
      <c r="Q8" s="93">
        <v>0</v>
      </c>
      <c r="R8" s="93">
        <v>0</v>
      </c>
      <c r="S8" s="93">
        <v>4</v>
      </c>
      <c r="T8" s="93">
        <v>3</v>
      </c>
      <c r="U8" s="124">
        <v>1</v>
      </c>
    </row>
    <row r="9" spans="2:21" ht="16.5" x14ac:dyDescent="0.3">
      <c r="B9" s="123" t="s">
        <v>5</v>
      </c>
      <c r="C9" s="93">
        <v>3</v>
      </c>
      <c r="D9" s="168" t="str">
        <f>'National Efforts'!K13</f>
        <v>no data</v>
      </c>
      <c r="E9" s="93">
        <v>2</v>
      </c>
      <c r="F9" s="93">
        <v>1</v>
      </c>
      <c r="G9" s="93">
        <v>0</v>
      </c>
      <c r="H9" s="93">
        <v>2</v>
      </c>
      <c r="I9" s="93">
        <v>1</v>
      </c>
      <c r="J9" s="93">
        <v>2</v>
      </c>
      <c r="K9" s="93">
        <v>0</v>
      </c>
      <c r="L9" s="93">
        <v>2</v>
      </c>
      <c r="M9" s="93">
        <v>0</v>
      </c>
      <c r="N9" s="93">
        <v>2</v>
      </c>
      <c r="O9" s="93">
        <v>3</v>
      </c>
      <c r="P9" s="93">
        <v>1</v>
      </c>
      <c r="Q9" s="93">
        <v>0</v>
      </c>
      <c r="R9" s="93">
        <v>2</v>
      </c>
      <c r="S9" s="93">
        <v>2</v>
      </c>
      <c r="T9" s="93">
        <v>2</v>
      </c>
      <c r="U9" s="124">
        <v>2</v>
      </c>
    </row>
    <row r="10" spans="2:21" ht="16.5" x14ac:dyDescent="0.3">
      <c r="B10" s="123" t="s">
        <v>128</v>
      </c>
      <c r="C10" s="93">
        <v>3</v>
      </c>
      <c r="D10" s="168" t="str">
        <f>'National Efforts'!K16</f>
        <v>no data</v>
      </c>
      <c r="E10" s="93">
        <v>2</v>
      </c>
      <c r="F10" s="93">
        <v>1</v>
      </c>
      <c r="G10" s="93">
        <v>1</v>
      </c>
      <c r="H10" s="93">
        <v>1</v>
      </c>
      <c r="I10" s="93">
        <v>2</v>
      </c>
      <c r="J10" s="93">
        <v>2</v>
      </c>
      <c r="K10" s="93">
        <v>3</v>
      </c>
      <c r="L10" s="93">
        <v>3</v>
      </c>
      <c r="M10" s="93">
        <v>2</v>
      </c>
      <c r="N10" s="93">
        <v>2</v>
      </c>
      <c r="O10" s="93">
        <v>2</v>
      </c>
      <c r="P10" s="93">
        <v>0</v>
      </c>
      <c r="Q10" s="93">
        <v>2</v>
      </c>
      <c r="R10" s="93">
        <v>2</v>
      </c>
      <c r="S10" s="93">
        <v>3</v>
      </c>
      <c r="T10" s="93">
        <v>3</v>
      </c>
      <c r="U10" s="124">
        <v>0</v>
      </c>
    </row>
    <row r="11" spans="2:21" ht="16.5" x14ac:dyDescent="0.3">
      <c r="B11" s="123" t="s">
        <v>7</v>
      </c>
      <c r="C11" s="93">
        <v>3</v>
      </c>
      <c r="D11" s="168" t="str">
        <f>'National Efforts'!K18</f>
        <v>no data</v>
      </c>
      <c r="E11" s="93">
        <v>3</v>
      </c>
      <c r="F11" s="93">
        <v>1</v>
      </c>
      <c r="G11" s="93">
        <v>2</v>
      </c>
      <c r="H11" s="93">
        <v>3</v>
      </c>
      <c r="I11" s="93">
        <v>2</v>
      </c>
      <c r="J11" s="93">
        <v>3</v>
      </c>
      <c r="K11" s="93">
        <v>3</v>
      </c>
      <c r="L11" s="93">
        <v>3</v>
      </c>
      <c r="M11" s="93">
        <v>2</v>
      </c>
      <c r="N11" s="93">
        <v>3</v>
      </c>
      <c r="O11" s="93">
        <v>3</v>
      </c>
      <c r="P11" s="93">
        <v>2</v>
      </c>
      <c r="Q11" s="93">
        <v>3</v>
      </c>
      <c r="R11" s="93">
        <v>3</v>
      </c>
      <c r="S11" s="93">
        <v>2</v>
      </c>
      <c r="T11" s="93">
        <v>2</v>
      </c>
      <c r="U11" s="124">
        <v>3</v>
      </c>
    </row>
    <row r="12" spans="2:21" ht="16.5" x14ac:dyDescent="0.3">
      <c r="B12" s="123" t="s">
        <v>129</v>
      </c>
      <c r="C12" s="93">
        <v>5</v>
      </c>
      <c r="D12" s="168" t="str">
        <f>'National Efforts'!K20</f>
        <v>no data</v>
      </c>
      <c r="E12" s="93">
        <v>0</v>
      </c>
      <c r="F12" s="93">
        <v>1</v>
      </c>
      <c r="G12" s="93">
        <v>0</v>
      </c>
      <c r="H12" s="93">
        <v>3</v>
      </c>
      <c r="I12" s="93">
        <v>2</v>
      </c>
      <c r="J12" s="93">
        <v>3</v>
      </c>
      <c r="K12" s="93">
        <v>2</v>
      </c>
      <c r="L12" s="93">
        <v>3</v>
      </c>
      <c r="M12" s="93">
        <v>0</v>
      </c>
      <c r="N12" s="93">
        <v>5</v>
      </c>
      <c r="O12" s="93">
        <v>2</v>
      </c>
      <c r="P12" s="93">
        <v>0</v>
      </c>
      <c r="Q12" s="93">
        <v>2</v>
      </c>
      <c r="R12" s="93">
        <v>0</v>
      </c>
      <c r="S12" s="93">
        <v>1</v>
      </c>
      <c r="T12" s="93">
        <v>4</v>
      </c>
      <c r="U12" s="124">
        <v>3</v>
      </c>
    </row>
    <row r="13" spans="2:21" ht="16.5" x14ac:dyDescent="0.3">
      <c r="B13" s="123" t="s">
        <v>130</v>
      </c>
      <c r="C13" s="93">
        <v>2</v>
      </c>
      <c r="D13" s="168" t="str">
        <f>'National Efforts'!K22</f>
        <v>no data</v>
      </c>
      <c r="E13" s="93">
        <v>0</v>
      </c>
      <c r="F13" s="93">
        <v>2</v>
      </c>
      <c r="G13" s="93">
        <v>0</v>
      </c>
      <c r="H13" s="93">
        <v>2</v>
      </c>
      <c r="I13" s="93">
        <v>0</v>
      </c>
      <c r="J13" s="93">
        <v>2</v>
      </c>
      <c r="K13" s="93">
        <v>2</v>
      </c>
      <c r="L13" s="93">
        <v>1</v>
      </c>
      <c r="M13" s="93">
        <v>0</v>
      </c>
      <c r="N13" s="93">
        <v>1</v>
      </c>
      <c r="O13" s="93">
        <v>2</v>
      </c>
      <c r="P13" s="93">
        <v>0</v>
      </c>
      <c r="Q13" s="93">
        <v>0</v>
      </c>
      <c r="R13" s="93">
        <v>1</v>
      </c>
      <c r="S13" s="93">
        <v>0</v>
      </c>
      <c r="T13" s="93">
        <v>2</v>
      </c>
      <c r="U13" s="124">
        <v>1</v>
      </c>
    </row>
    <row r="14" spans="2:21" ht="16.5" x14ac:dyDescent="0.3">
      <c r="B14" s="123" t="s">
        <v>108</v>
      </c>
      <c r="C14" s="93">
        <v>2</v>
      </c>
      <c r="D14" s="168" t="str">
        <f>'National Efforts'!K24</f>
        <v>no data</v>
      </c>
      <c r="E14" s="93">
        <v>2</v>
      </c>
      <c r="F14" s="93">
        <v>0</v>
      </c>
      <c r="G14" s="93">
        <v>0</v>
      </c>
      <c r="H14" s="93">
        <v>1</v>
      </c>
      <c r="I14" s="93">
        <v>2</v>
      </c>
      <c r="J14" s="93">
        <v>2</v>
      </c>
      <c r="K14" s="93">
        <v>2</v>
      </c>
      <c r="L14" s="93">
        <v>0</v>
      </c>
      <c r="M14" s="93">
        <v>0</v>
      </c>
      <c r="N14" s="93">
        <v>1</v>
      </c>
      <c r="O14" s="93">
        <v>0</v>
      </c>
      <c r="P14" s="93">
        <v>0</v>
      </c>
      <c r="Q14" s="93">
        <v>0</v>
      </c>
      <c r="R14" s="93">
        <v>1</v>
      </c>
      <c r="S14" s="93">
        <v>0</v>
      </c>
      <c r="T14" s="93">
        <v>1</v>
      </c>
      <c r="U14" s="124">
        <v>1</v>
      </c>
    </row>
    <row r="15" spans="2:21" ht="16.5" x14ac:dyDescent="0.3">
      <c r="B15" s="125" t="s">
        <v>107</v>
      </c>
      <c r="C15" s="104">
        <v>1</v>
      </c>
      <c r="D15" s="169" t="str">
        <f>'National Efforts'!K26</f>
        <v>no data</v>
      </c>
      <c r="E15" s="104">
        <v>1</v>
      </c>
      <c r="F15" s="104">
        <v>1</v>
      </c>
      <c r="G15" s="104">
        <v>1</v>
      </c>
      <c r="H15" s="104">
        <v>1</v>
      </c>
      <c r="I15" s="104">
        <v>1</v>
      </c>
      <c r="J15" s="104">
        <v>1</v>
      </c>
      <c r="K15" s="104">
        <v>1</v>
      </c>
      <c r="L15" s="104">
        <v>0</v>
      </c>
      <c r="M15" s="104">
        <v>1</v>
      </c>
      <c r="N15" s="104">
        <v>1</v>
      </c>
      <c r="O15" s="104">
        <v>1</v>
      </c>
      <c r="P15" s="104">
        <v>0</v>
      </c>
      <c r="Q15" s="104">
        <v>0</v>
      </c>
      <c r="R15" s="104">
        <v>1</v>
      </c>
      <c r="S15" s="104">
        <v>1</v>
      </c>
      <c r="T15" s="104">
        <v>1</v>
      </c>
      <c r="U15" s="126">
        <v>0</v>
      </c>
    </row>
    <row r="16" spans="2:21" ht="16.5" x14ac:dyDescent="0.3">
      <c r="B16" s="92"/>
      <c r="C16" s="93"/>
      <c r="D16" s="168"/>
      <c r="E16" s="93"/>
      <c r="F16" s="93"/>
      <c r="G16" s="93"/>
      <c r="H16" s="93"/>
      <c r="I16" s="93"/>
      <c r="J16" s="93"/>
      <c r="K16" s="93"/>
      <c r="L16" s="93"/>
      <c r="M16" s="93"/>
      <c r="N16" s="93"/>
      <c r="O16" s="93"/>
      <c r="P16" s="93"/>
      <c r="Q16" s="93"/>
      <c r="R16" s="93"/>
      <c r="S16" s="93"/>
      <c r="T16" s="93"/>
      <c r="U16" s="93"/>
    </row>
    <row r="17" spans="2:21" ht="31.5" x14ac:dyDescent="0.3">
      <c r="B17" s="117" t="s">
        <v>125</v>
      </c>
      <c r="C17" s="109" t="s">
        <v>82</v>
      </c>
      <c r="D17" s="166" t="str">
        <f>IF(ISBLANK(Start!C29),"Input a country on Start page",Start!C29)</f>
        <v>Input a country on Start page</v>
      </c>
      <c r="E17" s="108" t="s">
        <v>168</v>
      </c>
      <c r="F17" s="109" t="s">
        <v>69</v>
      </c>
      <c r="G17" s="109" t="s">
        <v>70</v>
      </c>
      <c r="H17" s="109" t="s">
        <v>71</v>
      </c>
      <c r="I17" s="109" t="s">
        <v>72</v>
      </c>
      <c r="J17" s="109" t="s">
        <v>84</v>
      </c>
      <c r="K17" s="109" t="s">
        <v>73</v>
      </c>
      <c r="L17" s="109" t="s">
        <v>74</v>
      </c>
      <c r="M17" s="109" t="s">
        <v>75</v>
      </c>
      <c r="N17" s="109" t="s">
        <v>76</v>
      </c>
      <c r="O17" s="109" t="s">
        <v>77</v>
      </c>
      <c r="P17" s="109" t="s">
        <v>78</v>
      </c>
      <c r="Q17" s="109" t="s">
        <v>79</v>
      </c>
      <c r="R17" s="108" t="s">
        <v>80</v>
      </c>
      <c r="S17" s="109" t="s">
        <v>81</v>
      </c>
      <c r="T17" s="109" t="s">
        <v>85</v>
      </c>
      <c r="U17" s="118" t="s">
        <v>126</v>
      </c>
    </row>
    <row r="18" spans="2:21" ht="16.5" x14ac:dyDescent="0.3">
      <c r="B18" s="121" t="s">
        <v>131</v>
      </c>
      <c r="C18" s="114">
        <v>25</v>
      </c>
      <c r="D18" s="167" t="str">
        <f>Buildings!K29</f>
        <v>incomplete data</v>
      </c>
      <c r="E18" s="114">
        <v>6</v>
      </c>
      <c r="F18" s="115">
        <v>15</v>
      </c>
      <c r="G18" s="115">
        <v>10</v>
      </c>
      <c r="H18" s="115">
        <v>15</v>
      </c>
      <c r="I18" s="115">
        <v>19</v>
      </c>
      <c r="J18" s="115">
        <v>16</v>
      </c>
      <c r="K18" s="115">
        <v>16</v>
      </c>
      <c r="L18" s="115">
        <v>17</v>
      </c>
      <c r="M18" s="115">
        <v>12</v>
      </c>
      <c r="N18" s="115">
        <v>13</v>
      </c>
      <c r="O18" s="115">
        <v>13</v>
      </c>
      <c r="P18" s="115">
        <v>13</v>
      </c>
      <c r="Q18" s="115">
        <v>6</v>
      </c>
      <c r="R18" s="115">
        <v>12</v>
      </c>
      <c r="S18" s="115">
        <v>15</v>
      </c>
      <c r="T18" s="115">
        <v>14</v>
      </c>
      <c r="U18" s="127">
        <v>14</v>
      </c>
    </row>
    <row r="19" spans="2:21" ht="16.5" x14ac:dyDescent="0.3">
      <c r="B19" s="123" t="s">
        <v>10</v>
      </c>
      <c r="C19" s="93">
        <v>4</v>
      </c>
      <c r="D19" s="168" t="str">
        <f>Buildings!K9</f>
        <v>no data</v>
      </c>
      <c r="E19" s="93">
        <v>2</v>
      </c>
      <c r="F19" s="106">
        <v>2</v>
      </c>
      <c r="G19" s="106">
        <v>4</v>
      </c>
      <c r="H19" s="106">
        <v>2</v>
      </c>
      <c r="I19" s="106">
        <v>2</v>
      </c>
      <c r="J19" s="106">
        <v>1</v>
      </c>
      <c r="K19" s="106">
        <v>1</v>
      </c>
      <c r="L19" s="106">
        <v>1</v>
      </c>
      <c r="M19" s="106">
        <v>3</v>
      </c>
      <c r="N19" s="106">
        <v>1</v>
      </c>
      <c r="O19" s="106">
        <v>2</v>
      </c>
      <c r="P19" s="106">
        <v>4</v>
      </c>
      <c r="Q19" s="106">
        <v>0</v>
      </c>
      <c r="R19" s="106">
        <v>0</v>
      </c>
      <c r="S19" s="106">
        <v>2</v>
      </c>
      <c r="T19" s="106">
        <v>0</v>
      </c>
      <c r="U19" s="128">
        <v>2</v>
      </c>
    </row>
    <row r="20" spans="2:21" ht="16.5" x14ac:dyDescent="0.3">
      <c r="B20" s="123" t="s">
        <v>132</v>
      </c>
      <c r="C20" s="93">
        <v>4</v>
      </c>
      <c r="D20" s="168" t="str">
        <f>Buildings!K12</f>
        <v>no data</v>
      </c>
      <c r="E20" s="93">
        <v>3</v>
      </c>
      <c r="F20" s="106">
        <v>0</v>
      </c>
      <c r="G20" s="106">
        <v>3</v>
      </c>
      <c r="H20" s="106">
        <v>2</v>
      </c>
      <c r="I20" s="106">
        <v>3</v>
      </c>
      <c r="J20" s="106">
        <v>2</v>
      </c>
      <c r="K20" s="106">
        <v>1</v>
      </c>
      <c r="L20" s="106">
        <v>2</v>
      </c>
      <c r="M20" s="106">
        <v>4</v>
      </c>
      <c r="N20" s="106">
        <v>0</v>
      </c>
      <c r="O20" s="106">
        <v>0</v>
      </c>
      <c r="P20" s="106">
        <v>4</v>
      </c>
      <c r="Q20" s="106">
        <v>1</v>
      </c>
      <c r="R20" s="106">
        <v>1</v>
      </c>
      <c r="S20" s="106">
        <v>0</v>
      </c>
      <c r="T20" s="106">
        <v>2</v>
      </c>
      <c r="U20" s="128">
        <v>1</v>
      </c>
    </row>
    <row r="21" spans="2:21" ht="16.5" x14ac:dyDescent="0.3">
      <c r="B21" s="123" t="s">
        <v>11</v>
      </c>
      <c r="C21" s="93">
        <v>3</v>
      </c>
      <c r="D21" s="168" t="str">
        <f>Buildings!K15</f>
        <v>no data</v>
      </c>
      <c r="E21" s="93">
        <v>1</v>
      </c>
      <c r="F21" s="106">
        <v>3</v>
      </c>
      <c r="G21" s="106">
        <v>0</v>
      </c>
      <c r="H21" s="106">
        <v>2</v>
      </c>
      <c r="I21" s="106">
        <v>2</v>
      </c>
      <c r="J21" s="106">
        <v>3</v>
      </c>
      <c r="K21" s="106">
        <v>3</v>
      </c>
      <c r="L21" s="106">
        <v>3</v>
      </c>
      <c r="M21" s="106">
        <v>0</v>
      </c>
      <c r="N21" s="106">
        <v>3</v>
      </c>
      <c r="O21" s="106">
        <v>2</v>
      </c>
      <c r="P21" s="106">
        <v>0</v>
      </c>
      <c r="Q21" s="106">
        <v>1</v>
      </c>
      <c r="R21" s="106">
        <v>3</v>
      </c>
      <c r="S21" s="106">
        <v>3</v>
      </c>
      <c r="T21" s="106">
        <v>3</v>
      </c>
      <c r="U21" s="128">
        <v>2</v>
      </c>
    </row>
    <row r="22" spans="2:21" ht="16.5" x14ac:dyDescent="0.3">
      <c r="B22" s="123" t="s">
        <v>12</v>
      </c>
      <c r="C22" s="93">
        <v>3</v>
      </c>
      <c r="D22" s="168" t="str">
        <f>Buildings!K18</f>
        <v>no data</v>
      </c>
      <c r="E22" s="93">
        <v>0</v>
      </c>
      <c r="F22" s="106">
        <v>3</v>
      </c>
      <c r="G22" s="106">
        <v>0</v>
      </c>
      <c r="H22" s="106">
        <v>2</v>
      </c>
      <c r="I22" s="106">
        <v>2</v>
      </c>
      <c r="J22" s="106">
        <v>3</v>
      </c>
      <c r="K22" s="106">
        <v>3</v>
      </c>
      <c r="L22" s="106">
        <v>3</v>
      </c>
      <c r="M22" s="106">
        <v>2</v>
      </c>
      <c r="N22" s="106">
        <v>2</v>
      </c>
      <c r="O22" s="106">
        <v>3</v>
      </c>
      <c r="P22" s="106">
        <v>1</v>
      </c>
      <c r="Q22" s="106">
        <v>1</v>
      </c>
      <c r="R22" s="106">
        <v>3</v>
      </c>
      <c r="S22" s="106">
        <v>3</v>
      </c>
      <c r="T22" s="106">
        <v>3</v>
      </c>
      <c r="U22" s="128">
        <v>2</v>
      </c>
    </row>
    <row r="23" spans="2:21" ht="16.5" x14ac:dyDescent="0.3">
      <c r="B23" s="123" t="s">
        <v>13</v>
      </c>
      <c r="C23" s="93">
        <v>2</v>
      </c>
      <c r="D23" s="168" t="str">
        <f>Buildings!K21</f>
        <v>no data</v>
      </c>
      <c r="E23" s="93">
        <v>0</v>
      </c>
      <c r="F23" s="106">
        <v>2</v>
      </c>
      <c r="G23" s="106">
        <v>0</v>
      </c>
      <c r="H23" s="106">
        <v>0</v>
      </c>
      <c r="I23" s="106">
        <v>1</v>
      </c>
      <c r="J23" s="106">
        <v>2</v>
      </c>
      <c r="K23" s="106">
        <v>2</v>
      </c>
      <c r="L23" s="106">
        <v>2</v>
      </c>
      <c r="M23" s="106">
        <v>0</v>
      </c>
      <c r="N23" s="106">
        <v>2</v>
      </c>
      <c r="O23" s="106">
        <v>1</v>
      </c>
      <c r="P23" s="106">
        <v>0</v>
      </c>
      <c r="Q23" s="106">
        <v>1</v>
      </c>
      <c r="R23" s="106">
        <v>0</v>
      </c>
      <c r="S23" s="106">
        <v>2</v>
      </c>
      <c r="T23" s="106">
        <v>2</v>
      </c>
      <c r="U23" s="128">
        <v>0</v>
      </c>
    </row>
    <row r="24" spans="2:21" ht="16.5" x14ac:dyDescent="0.3">
      <c r="B24" s="123" t="s">
        <v>14</v>
      </c>
      <c r="C24" s="93">
        <v>5</v>
      </c>
      <c r="D24" s="168" t="str">
        <f>Buildings!K23</f>
        <v>no data</v>
      </c>
      <c r="E24" s="93">
        <v>0</v>
      </c>
      <c r="F24" s="106">
        <v>2</v>
      </c>
      <c r="G24" s="106">
        <v>1</v>
      </c>
      <c r="H24" s="106">
        <v>5</v>
      </c>
      <c r="I24" s="106">
        <v>4</v>
      </c>
      <c r="J24" s="106">
        <v>2</v>
      </c>
      <c r="K24" s="106">
        <v>2</v>
      </c>
      <c r="L24" s="106">
        <v>2</v>
      </c>
      <c r="M24" s="106">
        <v>0</v>
      </c>
      <c r="N24" s="106">
        <v>2</v>
      </c>
      <c r="O24" s="106">
        <v>2</v>
      </c>
      <c r="P24" s="106">
        <v>3</v>
      </c>
      <c r="Q24" s="106">
        <v>0</v>
      </c>
      <c r="R24" s="106">
        <v>3</v>
      </c>
      <c r="S24" s="106">
        <v>2</v>
      </c>
      <c r="T24" s="106">
        <v>2</v>
      </c>
      <c r="U24" s="128">
        <v>5</v>
      </c>
    </row>
    <row r="25" spans="2:21" ht="16.5" x14ac:dyDescent="0.3">
      <c r="B25" s="123" t="s">
        <v>15</v>
      </c>
      <c r="C25" s="93">
        <v>2</v>
      </c>
      <c r="D25" s="168" t="str">
        <f>Buildings!K25</f>
        <v>no data</v>
      </c>
      <c r="E25" s="93">
        <v>2</v>
      </c>
      <c r="F25" s="106">
        <v>2</v>
      </c>
      <c r="G25" s="106">
        <v>2</v>
      </c>
      <c r="H25" s="106">
        <v>1</v>
      </c>
      <c r="I25" s="106">
        <v>2</v>
      </c>
      <c r="J25" s="106">
        <v>2</v>
      </c>
      <c r="K25" s="106">
        <v>2</v>
      </c>
      <c r="L25" s="106">
        <v>2</v>
      </c>
      <c r="M25" s="106">
        <v>2</v>
      </c>
      <c r="N25" s="106">
        <v>2</v>
      </c>
      <c r="O25" s="106">
        <v>2</v>
      </c>
      <c r="P25" s="106">
        <v>1</v>
      </c>
      <c r="Q25" s="106">
        <v>1</v>
      </c>
      <c r="R25" s="106">
        <v>2</v>
      </c>
      <c r="S25" s="106">
        <v>2</v>
      </c>
      <c r="T25" s="106">
        <v>2</v>
      </c>
      <c r="U25" s="128">
        <v>1</v>
      </c>
    </row>
    <row r="26" spans="2:21" ht="16.5" x14ac:dyDescent="0.3">
      <c r="B26" s="125" t="s">
        <v>106</v>
      </c>
      <c r="C26" s="104">
        <v>2</v>
      </c>
      <c r="D26" s="169" t="str">
        <f>Buildings!K27</f>
        <v>no data</v>
      </c>
      <c r="E26" s="104">
        <v>2</v>
      </c>
      <c r="F26" s="116">
        <v>1</v>
      </c>
      <c r="G26" s="116">
        <v>0</v>
      </c>
      <c r="H26" s="116">
        <v>1</v>
      </c>
      <c r="I26" s="116">
        <v>0</v>
      </c>
      <c r="J26" s="116">
        <v>1</v>
      </c>
      <c r="K26" s="116">
        <v>2</v>
      </c>
      <c r="L26" s="116">
        <v>2</v>
      </c>
      <c r="M26" s="116">
        <v>1</v>
      </c>
      <c r="N26" s="116">
        <v>1</v>
      </c>
      <c r="O26" s="116">
        <v>1</v>
      </c>
      <c r="P26" s="116">
        <v>0</v>
      </c>
      <c r="Q26" s="116">
        <v>1</v>
      </c>
      <c r="R26" s="116">
        <v>0</v>
      </c>
      <c r="S26" s="116">
        <v>1</v>
      </c>
      <c r="T26" s="116">
        <v>0</v>
      </c>
      <c r="U26" s="129">
        <v>1</v>
      </c>
    </row>
    <row r="27" spans="2:21" ht="16.5" x14ac:dyDescent="0.3">
      <c r="B27" s="92"/>
      <c r="C27" s="93"/>
      <c r="D27" s="168"/>
      <c r="E27" s="93"/>
      <c r="F27" s="93"/>
      <c r="G27" s="93"/>
      <c r="H27" s="93"/>
      <c r="I27" s="93"/>
      <c r="J27" s="93"/>
      <c r="K27" s="93"/>
      <c r="L27" s="93"/>
      <c r="M27" s="93"/>
      <c r="N27" s="93"/>
      <c r="O27" s="93"/>
      <c r="P27" s="93"/>
      <c r="Q27" s="93"/>
      <c r="R27" s="93"/>
      <c r="S27" s="93"/>
      <c r="T27" s="93"/>
      <c r="U27" s="93"/>
    </row>
    <row r="28" spans="2:21" ht="31.5" x14ac:dyDescent="0.3">
      <c r="B28" s="117" t="s">
        <v>125</v>
      </c>
      <c r="C28" s="109" t="s">
        <v>82</v>
      </c>
      <c r="D28" s="166" t="str">
        <f>IF(ISBLANK(Start!C29),"Input a country on Start page",Start!C29)</f>
        <v>Input a country on Start page</v>
      </c>
      <c r="E28" s="108" t="s">
        <v>168</v>
      </c>
      <c r="F28" s="109" t="s">
        <v>69</v>
      </c>
      <c r="G28" s="109" t="s">
        <v>70</v>
      </c>
      <c r="H28" s="109" t="s">
        <v>71</v>
      </c>
      <c r="I28" s="109" t="s">
        <v>72</v>
      </c>
      <c r="J28" s="109" t="s">
        <v>84</v>
      </c>
      <c r="K28" s="109" t="s">
        <v>73</v>
      </c>
      <c r="L28" s="109" t="s">
        <v>74</v>
      </c>
      <c r="M28" s="109" t="s">
        <v>75</v>
      </c>
      <c r="N28" s="109" t="s">
        <v>76</v>
      </c>
      <c r="O28" s="109" t="s">
        <v>77</v>
      </c>
      <c r="P28" s="109" t="s">
        <v>78</v>
      </c>
      <c r="Q28" s="109" t="s">
        <v>79</v>
      </c>
      <c r="R28" s="108" t="s">
        <v>80</v>
      </c>
      <c r="S28" s="109" t="s">
        <v>81</v>
      </c>
      <c r="T28" s="109" t="s">
        <v>85</v>
      </c>
      <c r="U28" s="118" t="s">
        <v>126</v>
      </c>
    </row>
    <row r="29" spans="2:21" ht="16.5" x14ac:dyDescent="0.3">
      <c r="B29" s="121" t="s">
        <v>133</v>
      </c>
      <c r="C29" s="114">
        <v>25</v>
      </c>
      <c r="D29" s="167" t="str">
        <f>Industry!K23</f>
        <v>incomplete data</v>
      </c>
      <c r="E29" s="114">
        <v>11</v>
      </c>
      <c r="F29" s="114">
        <v>15</v>
      </c>
      <c r="G29" s="114">
        <v>2</v>
      </c>
      <c r="H29" s="114">
        <v>7</v>
      </c>
      <c r="I29" s="114">
        <v>13</v>
      </c>
      <c r="J29" s="114">
        <v>15</v>
      </c>
      <c r="K29" s="114">
        <v>12</v>
      </c>
      <c r="L29" s="114">
        <v>18</v>
      </c>
      <c r="M29" s="114">
        <v>11</v>
      </c>
      <c r="N29" s="114">
        <v>15</v>
      </c>
      <c r="O29" s="114">
        <v>12</v>
      </c>
      <c r="P29" s="114">
        <v>3</v>
      </c>
      <c r="Q29" s="114">
        <v>11</v>
      </c>
      <c r="R29" s="114">
        <v>12</v>
      </c>
      <c r="S29" s="114">
        <v>12</v>
      </c>
      <c r="T29" s="114">
        <v>10</v>
      </c>
      <c r="U29" s="122">
        <v>9</v>
      </c>
    </row>
    <row r="30" spans="2:21" ht="16.5" x14ac:dyDescent="0.3">
      <c r="B30" s="123" t="s">
        <v>16</v>
      </c>
      <c r="C30" s="93">
        <v>8</v>
      </c>
      <c r="D30" s="168" t="str">
        <f>Industry!K9</f>
        <v>no data</v>
      </c>
      <c r="E30" s="93">
        <v>8</v>
      </c>
      <c r="F30" s="93">
        <v>8</v>
      </c>
      <c r="G30" s="93">
        <v>1</v>
      </c>
      <c r="H30" s="93">
        <v>3</v>
      </c>
      <c r="I30" s="93">
        <v>0</v>
      </c>
      <c r="J30" s="93">
        <v>4</v>
      </c>
      <c r="K30" s="93">
        <v>4</v>
      </c>
      <c r="L30" s="93">
        <v>6</v>
      </c>
      <c r="M30" s="93">
        <v>0</v>
      </c>
      <c r="N30" s="93">
        <v>3</v>
      </c>
      <c r="O30" s="93">
        <v>2</v>
      </c>
      <c r="P30" s="93">
        <v>1</v>
      </c>
      <c r="Q30" s="93">
        <v>0</v>
      </c>
      <c r="R30" s="93">
        <v>1</v>
      </c>
      <c r="S30" s="93">
        <v>4</v>
      </c>
      <c r="T30" s="93">
        <v>2</v>
      </c>
      <c r="U30" s="124">
        <v>3</v>
      </c>
    </row>
    <row r="31" spans="2:21" ht="16.5" x14ac:dyDescent="0.3">
      <c r="B31" s="123" t="s">
        <v>17</v>
      </c>
      <c r="C31" s="93">
        <v>6</v>
      </c>
      <c r="D31" s="168" t="str">
        <f>Industry!K11</f>
        <v>no data</v>
      </c>
      <c r="E31" s="93">
        <v>0</v>
      </c>
      <c r="F31" s="93">
        <v>1</v>
      </c>
      <c r="G31" s="93">
        <v>0</v>
      </c>
      <c r="H31" s="93">
        <v>0</v>
      </c>
      <c r="I31" s="93">
        <v>5</v>
      </c>
      <c r="J31" s="93">
        <v>5</v>
      </c>
      <c r="K31" s="93">
        <v>1</v>
      </c>
      <c r="L31" s="93">
        <v>4</v>
      </c>
      <c r="M31" s="93">
        <v>1</v>
      </c>
      <c r="N31" s="93">
        <v>6</v>
      </c>
      <c r="O31" s="93">
        <v>1</v>
      </c>
      <c r="P31" s="93">
        <v>1</v>
      </c>
      <c r="Q31" s="93">
        <v>5</v>
      </c>
      <c r="R31" s="93">
        <v>3</v>
      </c>
      <c r="S31" s="93">
        <v>2</v>
      </c>
      <c r="T31" s="93">
        <v>2</v>
      </c>
      <c r="U31" s="124">
        <v>2</v>
      </c>
    </row>
    <row r="32" spans="2:21" ht="16.5" x14ac:dyDescent="0.3">
      <c r="B32" s="123" t="s">
        <v>18</v>
      </c>
      <c r="C32" s="93">
        <v>2</v>
      </c>
      <c r="D32" s="168" t="str">
        <f>Industry!K13</f>
        <v>no data</v>
      </c>
      <c r="E32" s="93">
        <v>0</v>
      </c>
      <c r="F32" s="93">
        <v>1</v>
      </c>
      <c r="G32" s="93">
        <v>1</v>
      </c>
      <c r="H32" s="93">
        <v>1</v>
      </c>
      <c r="I32" s="93">
        <v>0</v>
      </c>
      <c r="J32" s="93">
        <v>0</v>
      </c>
      <c r="K32" s="93">
        <v>1</v>
      </c>
      <c r="L32" s="93">
        <v>1</v>
      </c>
      <c r="M32" s="93">
        <v>2</v>
      </c>
      <c r="N32" s="93">
        <v>0</v>
      </c>
      <c r="O32" s="93">
        <v>2</v>
      </c>
      <c r="P32" s="93">
        <v>0</v>
      </c>
      <c r="Q32" s="93">
        <v>0</v>
      </c>
      <c r="R32" s="93">
        <v>2</v>
      </c>
      <c r="S32" s="93">
        <v>0</v>
      </c>
      <c r="T32" s="93">
        <v>2</v>
      </c>
      <c r="U32" s="124">
        <v>2</v>
      </c>
    </row>
    <row r="33" spans="2:21" ht="16.5" x14ac:dyDescent="0.3">
      <c r="B33" s="123" t="s">
        <v>19</v>
      </c>
      <c r="C33" s="93">
        <v>3</v>
      </c>
      <c r="D33" s="168" t="str">
        <f>Industry!K15</f>
        <v>no data</v>
      </c>
      <c r="E33" s="93">
        <v>3</v>
      </c>
      <c r="F33" s="93">
        <v>3</v>
      </c>
      <c r="G33" s="93">
        <v>0</v>
      </c>
      <c r="H33" s="93">
        <v>3</v>
      </c>
      <c r="I33" s="93">
        <v>2</v>
      </c>
      <c r="J33" s="93">
        <v>3</v>
      </c>
      <c r="K33" s="93">
        <v>3</v>
      </c>
      <c r="L33" s="93">
        <v>3</v>
      </c>
      <c r="M33" s="93">
        <v>2</v>
      </c>
      <c r="N33" s="93">
        <v>3</v>
      </c>
      <c r="O33" s="93">
        <v>2</v>
      </c>
      <c r="P33" s="93">
        <v>0</v>
      </c>
      <c r="Q33" s="93">
        <v>3</v>
      </c>
      <c r="R33" s="93">
        <v>3</v>
      </c>
      <c r="S33" s="93">
        <v>2</v>
      </c>
      <c r="T33" s="93">
        <v>3</v>
      </c>
      <c r="U33" s="124">
        <v>2</v>
      </c>
    </row>
    <row r="34" spans="2:21" ht="16.5" x14ac:dyDescent="0.3">
      <c r="B34" s="123" t="s">
        <v>20</v>
      </c>
      <c r="C34" s="93">
        <v>2</v>
      </c>
      <c r="D34" s="168" t="str">
        <f>Industry!K17</f>
        <v>no data</v>
      </c>
      <c r="E34" s="93">
        <v>0</v>
      </c>
      <c r="F34" s="93">
        <v>0</v>
      </c>
      <c r="G34" s="93">
        <v>0</v>
      </c>
      <c r="H34" s="93">
        <v>0</v>
      </c>
      <c r="I34" s="93">
        <v>2</v>
      </c>
      <c r="J34" s="93">
        <v>0</v>
      </c>
      <c r="K34" s="93">
        <v>0</v>
      </c>
      <c r="L34" s="93">
        <v>0</v>
      </c>
      <c r="M34" s="93">
        <v>2</v>
      </c>
      <c r="N34" s="93">
        <v>2</v>
      </c>
      <c r="O34" s="93">
        <v>2</v>
      </c>
      <c r="P34" s="93">
        <v>0</v>
      </c>
      <c r="Q34" s="93">
        <v>0</v>
      </c>
      <c r="R34" s="93">
        <v>0</v>
      </c>
      <c r="S34" s="93">
        <v>0</v>
      </c>
      <c r="T34" s="93">
        <v>0</v>
      </c>
      <c r="U34" s="124">
        <v>0</v>
      </c>
    </row>
    <row r="35" spans="2:21" ht="16.5" x14ac:dyDescent="0.3">
      <c r="B35" s="123" t="s">
        <v>21</v>
      </c>
      <c r="C35" s="93">
        <v>2</v>
      </c>
      <c r="D35" s="168" t="str">
        <f>Industry!K19</f>
        <v>no data</v>
      </c>
      <c r="E35" s="93">
        <v>0</v>
      </c>
      <c r="F35" s="93">
        <v>2</v>
      </c>
      <c r="G35" s="93">
        <v>0</v>
      </c>
      <c r="H35" s="93">
        <v>0</v>
      </c>
      <c r="I35" s="93">
        <v>2</v>
      </c>
      <c r="J35" s="93">
        <v>2</v>
      </c>
      <c r="K35" s="93">
        <v>2</v>
      </c>
      <c r="L35" s="93">
        <v>2</v>
      </c>
      <c r="M35" s="93">
        <v>2</v>
      </c>
      <c r="N35" s="93">
        <v>0</v>
      </c>
      <c r="O35" s="93">
        <v>2</v>
      </c>
      <c r="P35" s="93">
        <v>0</v>
      </c>
      <c r="Q35" s="93">
        <v>2</v>
      </c>
      <c r="R35" s="93">
        <v>2</v>
      </c>
      <c r="S35" s="93">
        <v>2</v>
      </c>
      <c r="T35" s="93">
        <v>0</v>
      </c>
      <c r="U35" s="124">
        <v>0</v>
      </c>
    </row>
    <row r="36" spans="2:21" ht="16.5" x14ac:dyDescent="0.3">
      <c r="B36" s="125" t="s">
        <v>104</v>
      </c>
      <c r="C36" s="104">
        <v>2</v>
      </c>
      <c r="D36" s="169" t="str">
        <f>Industry!K21</f>
        <v>no data</v>
      </c>
      <c r="E36" s="104">
        <v>0</v>
      </c>
      <c r="F36" s="104">
        <v>0</v>
      </c>
      <c r="G36" s="104">
        <v>0</v>
      </c>
      <c r="H36" s="104">
        <v>0</v>
      </c>
      <c r="I36" s="104">
        <v>2</v>
      </c>
      <c r="J36" s="104">
        <v>1</v>
      </c>
      <c r="K36" s="104">
        <v>1</v>
      </c>
      <c r="L36" s="104">
        <v>2</v>
      </c>
      <c r="M36" s="104">
        <v>2</v>
      </c>
      <c r="N36" s="104">
        <v>1</v>
      </c>
      <c r="O36" s="104">
        <v>1</v>
      </c>
      <c r="P36" s="104">
        <v>1</v>
      </c>
      <c r="Q36" s="104">
        <v>1</v>
      </c>
      <c r="R36" s="104">
        <v>1</v>
      </c>
      <c r="S36" s="104">
        <v>2</v>
      </c>
      <c r="T36" s="104">
        <v>1</v>
      </c>
      <c r="U36" s="126">
        <v>0</v>
      </c>
    </row>
    <row r="37" spans="2:21" ht="16.5" x14ac:dyDescent="0.3">
      <c r="B37" s="92"/>
      <c r="C37" s="93"/>
      <c r="D37" s="168"/>
      <c r="E37" s="93"/>
      <c r="F37" s="93"/>
      <c r="G37" s="93"/>
      <c r="H37" s="93"/>
      <c r="I37" s="93"/>
      <c r="J37" s="93"/>
      <c r="K37" s="93"/>
      <c r="L37" s="93"/>
      <c r="M37" s="93"/>
      <c r="N37" s="93"/>
      <c r="O37" s="93"/>
      <c r="P37" s="93"/>
      <c r="Q37" s="93"/>
      <c r="R37" s="93"/>
      <c r="S37" s="93"/>
      <c r="T37" s="93"/>
      <c r="U37" s="93"/>
    </row>
    <row r="38" spans="2:21" ht="31.5" x14ac:dyDescent="0.3">
      <c r="B38" s="130" t="s">
        <v>125</v>
      </c>
      <c r="C38" s="113" t="s">
        <v>82</v>
      </c>
      <c r="D38" s="163" t="str">
        <f>IF(ISBLANK(Start!C29),"Input a country on Start page",Start!C29)</f>
        <v>Input a country on Start page</v>
      </c>
      <c r="E38" s="112" t="s">
        <v>168</v>
      </c>
      <c r="F38" s="113" t="s">
        <v>69</v>
      </c>
      <c r="G38" s="113" t="s">
        <v>70</v>
      </c>
      <c r="H38" s="113" t="s">
        <v>71</v>
      </c>
      <c r="I38" s="113" t="s">
        <v>72</v>
      </c>
      <c r="J38" s="113" t="s">
        <v>84</v>
      </c>
      <c r="K38" s="113" t="s">
        <v>73</v>
      </c>
      <c r="L38" s="113" t="s">
        <v>74</v>
      </c>
      <c r="M38" s="113" t="s">
        <v>75</v>
      </c>
      <c r="N38" s="113" t="s">
        <v>76</v>
      </c>
      <c r="O38" s="113" t="s">
        <v>77</v>
      </c>
      <c r="P38" s="113" t="s">
        <v>78</v>
      </c>
      <c r="Q38" s="113" t="s">
        <v>79</v>
      </c>
      <c r="R38" s="112" t="s">
        <v>80</v>
      </c>
      <c r="S38" s="113" t="s">
        <v>81</v>
      </c>
      <c r="T38" s="113" t="s">
        <v>85</v>
      </c>
      <c r="U38" s="131" t="s">
        <v>126</v>
      </c>
    </row>
    <row r="39" spans="2:21" ht="16.5" x14ac:dyDescent="0.3">
      <c r="B39" s="132" t="s">
        <v>134</v>
      </c>
      <c r="C39" s="105">
        <v>25</v>
      </c>
      <c r="D39" s="165" t="str">
        <f>Transportation!K28</f>
        <v>incomplete data</v>
      </c>
      <c r="E39" s="105">
        <v>9</v>
      </c>
      <c r="F39" s="105">
        <v>7</v>
      </c>
      <c r="G39" s="105">
        <v>14</v>
      </c>
      <c r="H39" s="105">
        <v>11</v>
      </c>
      <c r="I39" s="105">
        <v>14</v>
      </c>
      <c r="J39" s="105">
        <v>13</v>
      </c>
      <c r="K39" s="105">
        <v>14</v>
      </c>
      <c r="L39" s="105">
        <v>13</v>
      </c>
      <c r="M39" s="105">
        <v>16</v>
      </c>
      <c r="N39" s="105">
        <v>17</v>
      </c>
      <c r="O39" s="105">
        <v>15</v>
      </c>
      <c r="P39" s="105">
        <v>10</v>
      </c>
      <c r="Q39" s="105">
        <v>11</v>
      </c>
      <c r="R39" s="105">
        <v>10</v>
      </c>
      <c r="S39" s="105">
        <v>14</v>
      </c>
      <c r="T39" s="105">
        <v>15</v>
      </c>
      <c r="U39" s="133">
        <v>8</v>
      </c>
    </row>
    <row r="40" spans="2:21" ht="16.5" x14ac:dyDescent="0.3">
      <c r="B40" s="123" t="s">
        <v>97</v>
      </c>
      <c r="C40" s="93">
        <v>3</v>
      </c>
      <c r="D40" s="168" t="str">
        <f>Transportation!K9</f>
        <v>no data</v>
      </c>
      <c r="E40" s="93">
        <v>2</v>
      </c>
      <c r="F40" s="93">
        <v>1</v>
      </c>
      <c r="G40" s="93">
        <v>2</v>
      </c>
      <c r="H40" s="93">
        <v>1</v>
      </c>
      <c r="I40" s="93">
        <v>3</v>
      </c>
      <c r="J40" s="93">
        <v>1</v>
      </c>
      <c r="K40" s="93">
        <v>2</v>
      </c>
      <c r="L40" s="93">
        <v>1</v>
      </c>
      <c r="M40" s="93">
        <v>3</v>
      </c>
      <c r="N40" s="93">
        <v>2</v>
      </c>
      <c r="O40" s="93">
        <v>1</v>
      </c>
      <c r="P40" s="93">
        <v>2</v>
      </c>
      <c r="Q40" s="93">
        <v>2</v>
      </c>
      <c r="R40" s="93">
        <v>1</v>
      </c>
      <c r="S40" s="93">
        <v>2</v>
      </c>
      <c r="T40" s="93">
        <v>1</v>
      </c>
      <c r="U40" s="124">
        <v>0</v>
      </c>
    </row>
    <row r="41" spans="2:21" ht="16.5" x14ac:dyDescent="0.3">
      <c r="B41" s="123" t="s">
        <v>98</v>
      </c>
      <c r="C41" s="93">
        <v>3</v>
      </c>
      <c r="D41" s="168" t="str">
        <f>Transportation!K11</f>
        <v>no data</v>
      </c>
      <c r="E41" s="93">
        <v>2</v>
      </c>
      <c r="F41" s="93">
        <v>0</v>
      </c>
      <c r="G41" s="93">
        <v>2</v>
      </c>
      <c r="H41" s="93">
        <v>1</v>
      </c>
      <c r="I41" s="93">
        <v>1</v>
      </c>
      <c r="J41" s="93">
        <v>2</v>
      </c>
      <c r="K41" s="93">
        <v>2</v>
      </c>
      <c r="L41" s="93">
        <v>2</v>
      </c>
      <c r="M41" s="93">
        <v>3</v>
      </c>
      <c r="N41" s="93">
        <v>3</v>
      </c>
      <c r="O41" s="93">
        <v>2</v>
      </c>
      <c r="P41" s="93">
        <v>1</v>
      </c>
      <c r="Q41" s="93">
        <v>1</v>
      </c>
      <c r="R41" s="93">
        <v>1</v>
      </c>
      <c r="S41" s="93">
        <v>2</v>
      </c>
      <c r="T41" s="93">
        <v>3</v>
      </c>
      <c r="U41" s="124">
        <v>0</v>
      </c>
    </row>
    <row r="42" spans="2:21" ht="16.5" x14ac:dyDescent="0.3">
      <c r="B42" s="123" t="s">
        <v>99</v>
      </c>
      <c r="C42" s="93">
        <v>4</v>
      </c>
      <c r="D42" s="168" t="str">
        <f>Transportation!K13</f>
        <v>no data</v>
      </c>
      <c r="E42" s="93">
        <v>0</v>
      </c>
      <c r="F42" s="93">
        <v>0</v>
      </c>
      <c r="G42" s="93">
        <v>1</v>
      </c>
      <c r="H42" s="93">
        <v>2</v>
      </c>
      <c r="I42" s="93">
        <v>1</v>
      </c>
      <c r="J42" s="93">
        <v>4</v>
      </c>
      <c r="K42" s="93">
        <v>4</v>
      </c>
      <c r="L42" s="93">
        <v>4</v>
      </c>
      <c r="M42" s="93">
        <v>2</v>
      </c>
      <c r="N42" s="93">
        <v>4</v>
      </c>
      <c r="O42" s="93">
        <v>3</v>
      </c>
      <c r="P42" s="93">
        <v>1</v>
      </c>
      <c r="Q42" s="93">
        <v>0</v>
      </c>
      <c r="R42" s="93">
        <v>1</v>
      </c>
      <c r="S42" s="93">
        <v>4</v>
      </c>
      <c r="T42" s="93">
        <v>4</v>
      </c>
      <c r="U42" s="124">
        <v>2</v>
      </c>
    </row>
    <row r="43" spans="2:21" ht="16.5" x14ac:dyDescent="0.3">
      <c r="B43" s="123" t="s">
        <v>105</v>
      </c>
      <c r="C43" s="93">
        <v>3</v>
      </c>
      <c r="D43" s="168" t="str">
        <f>Transportation!K15</f>
        <v>no data</v>
      </c>
      <c r="E43" s="93">
        <v>0</v>
      </c>
      <c r="F43" s="93">
        <v>0</v>
      </c>
      <c r="G43" s="93">
        <v>0</v>
      </c>
      <c r="H43" s="93">
        <v>3</v>
      </c>
      <c r="I43" s="93">
        <v>2</v>
      </c>
      <c r="J43" s="93">
        <v>0</v>
      </c>
      <c r="K43" s="93">
        <v>0</v>
      </c>
      <c r="L43" s="93">
        <v>0</v>
      </c>
      <c r="M43" s="93">
        <v>0</v>
      </c>
      <c r="N43" s="93">
        <v>0</v>
      </c>
      <c r="O43" s="93">
        <v>1</v>
      </c>
      <c r="P43" s="93">
        <v>0</v>
      </c>
      <c r="Q43" s="93">
        <v>0</v>
      </c>
      <c r="R43" s="93">
        <v>0</v>
      </c>
      <c r="S43" s="93">
        <v>0</v>
      </c>
      <c r="T43" s="93">
        <v>0</v>
      </c>
      <c r="U43" s="124">
        <v>3</v>
      </c>
    </row>
    <row r="44" spans="2:21" ht="16.5" x14ac:dyDescent="0.3">
      <c r="B44" s="123" t="s">
        <v>100</v>
      </c>
      <c r="C44" s="93">
        <v>3</v>
      </c>
      <c r="D44" s="168" t="str">
        <f>Transportation!K17</f>
        <v>no data</v>
      </c>
      <c r="E44" s="93">
        <v>2</v>
      </c>
      <c r="F44" s="93">
        <v>3</v>
      </c>
      <c r="G44" s="93">
        <v>2</v>
      </c>
      <c r="H44" s="93">
        <v>2</v>
      </c>
      <c r="I44" s="93">
        <v>2</v>
      </c>
      <c r="J44" s="93">
        <v>1</v>
      </c>
      <c r="K44" s="93">
        <v>1</v>
      </c>
      <c r="L44" s="93">
        <v>2</v>
      </c>
      <c r="M44" s="93">
        <v>2</v>
      </c>
      <c r="N44" s="93">
        <v>1</v>
      </c>
      <c r="O44" s="93">
        <v>1</v>
      </c>
      <c r="P44" s="93">
        <v>0</v>
      </c>
      <c r="Q44" s="93">
        <v>3</v>
      </c>
      <c r="R44" s="93">
        <v>0</v>
      </c>
      <c r="S44" s="93">
        <v>1</v>
      </c>
      <c r="T44" s="93">
        <v>1</v>
      </c>
      <c r="U44" s="124">
        <v>2</v>
      </c>
    </row>
    <row r="45" spans="2:21" ht="16.5" x14ac:dyDescent="0.3">
      <c r="B45" s="123" t="s">
        <v>101</v>
      </c>
      <c r="C45" s="93">
        <v>3</v>
      </c>
      <c r="D45" s="168" t="str">
        <f>Transportation!K20</f>
        <v>no data</v>
      </c>
      <c r="E45" s="93">
        <v>0</v>
      </c>
      <c r="F45" s="93">
        <v>1</v>
      </c>
      <c r="G45" s="93">
        <v>1</v>
      </c>
      <c r="H45" s="93">
        <v>2</v>
      </c>
      <c r="I45" s="93">
        <v>0</v>
      </c>
      <c r="J45" s="93">
        <v>2</v>
      </c>
      <c r="K45" s="93">
        <v>3</v>
      </c>
      <c r="L45" s="93">
        <v>2</v>
      </c>
      <c r="M45" s="93">
        <v>1</v>
      </c>
      <c r="N45" s="93">
        <v>3</v>
      </c>
      <c r="O45" s="93">
        <v>3</v>
      </c>
      <c r="P45" s="93">
        <v>2</v>
      </c>
      <c r="Q45" s="93">
        <v>0</v>
      </c>
      <c r="R45" s="93">
        <v>2</v>
      </c>
      <c r="S45" s="93">
        <v>2</v>
      </c>
      <c r="T45" s="93">
        <v>3</v>
      </c>
      <c r="U45" s="124">
        <v>1</v>
      </c>
    </row>
    <row r="46" spans="2:21" ht="16.5" x14ac:dyDescent="0.3">
      <c r="B46" s="123" t="s">
        <v>102</v>
      </c>
      <c r="C46" s="93">
        <v>3</v>
      </c>
      <c r="D46" s="168" t="str">
        <f>Transportation!K22</f>
        <v>no data</v>
      </c>
      <c r="E46" s="93">
        <v>1</v>
      </c>
      <c r="F46" s="93">
        <v>1</v>
      </c>
      <c r="G46" s="93">
        <v>3</v>
      </c>
      <c r="H46" s="93">
        <v>0</v>
      </c>
      <c r="I46" s="93">
        <v>3</v>
      </c>
      <c r="J46" s="93">
        <v>1</v>
      </c>
      <c r="K46" s="93">
        <v>1</v>
      </c>
      <c r="L46" s="93">
        <v>1</v>
      </c>
      <c r="M46" s="93">
        <v>3</v>
      </c>
      <c r="N46" s="93">
        <v>1</v>
      </c>
      <c r="O46" s="93">
        <v>3</v>
      </c>
      <c r="P46" s="93">
        <v>3</v>
      </c>
      <c r="Q46" s="93">
        <v>2</v>
      </c>
      <c r="R46" s="93">
        <v>3</v>
      </c>
      <c r="S46" s="93">
        <v>1</v>
      </c>
      <c r="T46" s="93">
        <v>1</v>
      </c>
      <c r="U46" s="124">
        <v>0</v>
      </c>
    </row>
    <row r="47" spans="2:21" ht="16.5" x14ac:dyDescent="0.3">
      <c r="B47" s="125" t="s">
        <v>103</v>
      </c>
      <c r="C47" s="104">
        <v>3</v>
      </c>
      <c r="D47" s="169" t="str">
        <f>Transportation!K25</f>
        <v>no data</v>
      </c>
      <c r="E47" s="104">
        <v>2</v>
      </c>
      <c r="F47" s="104">
        <v>1</v>
      </c>
      <c r="G47" s="104">
        <v>3</v>
      </c>
      <c r="H47" s="104">
        <v>0</v>
      </c>
      <c r="I47" s="104">
        <v>2</v>
      </c>
      <c r="J47" s="104">
        <v>2</v>
      </c>
      <c r="K47" s="104">
        <v>1</v>
      </c>
      <c r="L47" s="104">
        <v>1</v>
      </c>
      <c r="M47" s="104">
        <v>2</v>
      </c>
      <c r="N47" s="104">
        <v>3</v>
      </c>
      <c r="O47" s="104">
        <v>1</v>
      </c>
      <c r="P47" s="104">
        <v>1</v>
      </c>
      <c r="Q47" s="104">
        <v>3</v>
      </c>
      <c r="R47" s="104">
        <v>2</v>
      </c>
      <c r="S47" s="104">
        <v>2</v>
      </c>
      <c r="T47" s="104">
        <v>2</v>
      </c>
      <c r="U47" s="126">
        <v>0</v>
      </c>
    </row>
  </sheetData>
  <sheetProtection algorithmName="SHA-512" hashValue="uaNQJaqw4WbMNLaeykXA03ps8yQPeLFnpkRmtEuzp8348M6Pp/rKFBsT4/q5PaClRMoPBhrz88+Dpvf1iPbA+A==" saltValue="LOz1rXIjyIVyDrz/HXOicw==" spinCount="100000" sheet="1" objects="1" scenarios="1"/>
  <conditionalFormatting sqref="D7:U7">
    <cfRule type="colorScale" priority="42">
      <colorScale>
        <cfvo type="min"/>
        <cfvo type="percentile" val="50"/>
        <cfvo type="max"/>
        <color rgb="FFF8696B"/>
        <color rgb="FFFFEB84"/>
        <color rgb="FF63BE7B"/>
      </colorScale>
    </cfRule>
  </conditionalFormatting>
  <conditionalFormatting sqref="D8:U8">
    <cfRule type="colorScale" priority="44">
      <colorScale>
        <cfvo type="min"/>
        <cfvo type="percentile" val="50"/>
        <cfvo type="max"/>
        <color rgb="FFF8696B"/>
        <color rgb="FFFFEB84"/>
        <color rgb="FF63BE7B"/>
      </colorScale>
    </cfRule>
  </conditionalFormatting>
  <conditionalFormatting sqref="D9:U9">
    <cfRule type="colorScale" priority="46">
      <colorScale>
        <cfvo type="min"/>
        <cfvo type="percentile" val="50"/>
        <cfvo type="max"/>
        <color rgb="FFF8696B"/>
        <color rgb="FFFFEB84"/>
        <color rgb="FF63BE7B"/>
      </colorScale>
    </cfRule>
  </conditionalFormatting>
  <conditionalFormatting sqref="D10:U10">
    <cfRule type="colorScale" priority="48">
      <colorScale>
        <cfvo type="min"/>
        <cfvo type="percentile" val="50"/>
        <cfvo type="max"/>
        <color rgb="FFF8696B"/>
        <color rgb="FFFFEB84"/>
        <color rgb="FF63BE7B"/>
      </colorScale>
    </cfRule>
  </conditionalFormatting>
  <conditionalFormatting sqref="D11:U11">
    <cfRule type="colorScale" priority="50">
      <colorScale>
        <cfvo type="min"/>
        <cfvo type="percentile" val="50"/>
        <cfvo type="max"/>
        <color rgb="FFF8696B"/>
        <color rgb="FFFFEB84"/>
        <color rgb="FF63BE7B"/>
      </colorScale>
    </cfRule>
  </conditionalFormatting>
  <conditionalFormatting sqref="D12:U12">
    <cfRule type="colorScale" priority="52">
      <colorScale>
        <cfvo type="min"/>
        <cfvo type="percentile" val="50"/>
        <cfvo type="max"/>
        <color rgb="FFF8696B"/>
        <color rgb="FFFFEB84"/>
        <color rgb="FF63BE7B"/>
      </colorScale>
    </cfRule>
  </conditionalFormatting>
  <conditionalFormatting sqref="D13:U13">
    <cfRule type="colorScale" priority="54">
      <colorScale>
        <cfvo type="min"/>
        <cfvo type="percentile" val="50"/>
        <cfvo type="max"/>
        <color rgb="FFF8696B"/>
        <color rgb="FFFFEB84"/>
        <color rgb="FF63BE7B"/>
      </colorScale>
    </cfRule>
  </conditionalFormatting>
  <conditionalFormatting sqref="D14:U14">
    <cfRule type="colorScale" priority="56">
      <colorScale>
        <cfvo type="min"/>
        <cfvo type="percentile" val="50"/>
        <cfvo type="max"/>
        <color rgb="FFF8696B"/>
        <color rgb="FFFFEB84"/>
        <color rgb="FF63BE7B"/>
      </colorScale>
    </cfRule>
  </conditionalFormatting>
  <conditionalFormatting sqref="D15:U16">
    <cfRule type="colorScale" priority="58">
      <colorScale>
        <cfvo type="min"/>
        <cfvo type="percentile" val="50"/>
        <cfvo type="max"/>
        <color rgb="FFF8696B"/>
        <color rgb="FFFFEB84"/>
        <color rgb="FF63BE7B"/>
      </colorScale>
    </cfRule>
  </conditionalFormatting>
  <conditionalFormatting sqref="D18:U18">
    <cfRule type="colorScale" priority="60">
      <colorScale>
        <cfvo type="min"/>
        <cfvo type="percentile" val="50"/>
        <cfvo type="max"/>
        <color rgb="FFF8696B"/>
        <color rgb="FFFFEB84"/>
        <color rgb="FF63BE7B"/>
      </colorScale>
    </cfRule>
  </conditionalFormatting>
  <conditionalFormatting sqref="D19:U19">
    <cfRule type="colorScale" priority="62">
      <colorScale>
        <cfvo type="min"/>
        <cfvo type="percentile" val="50"/>
        <cfvo type="max"/>
        <color rgb="FFF8696B"/>
        <color rgb="FFFFEB84"/>
        <color rgb="FF63BE7B"/>
      </colorScale>
    </cfRule>
  </conditionalFormatting>
  <conditionalFormatting sqref="D20:U20">
    <cfRule type="colorScale" priority="64">
      <colorScale>
        <cfvo type="min"/>
        <cfvo type="percentile" val="50"/>
        <cfvo type="max"/>
        <color rgb="FFF8696B"/>
        <color rgb="FFFFEB84"/>
        <color rgb="FF63BE7B"/>
      </colorScale>
    </cfRule>
  </conditionalFormatting>
  <conditionalFormatting sqref="D21:U21">
    <cfRule type="colorScale" priority="66">
      <colorScale>
        <cfvo type="min"/>
        <cfvo type="percentile" val="50"/>
        <cfvo type="max"/>
        <color rgb="FFF8696B"/>
        <color rgb="FFFFEB84"/>
        <color rgb="FF63BE7B"/>
      </colorScale>
    </cfRule>
  </conditionalFormatting>
  <conditionalFormatting sqref="D22:U22">
    <cfRule type="colorScale" priority="68">
      <colorScale>
        <cfvo type="min"/>
        <cfvo type="percentile" val="50"/>
        <cfvo type="max"/>
        <color rgb="FFF8696B"/>
        <color rgb="FFFFEB84"/>
        <color rgb="FF63BE7B"/>
      </colorScale>
    </cfRule>
  </conditionalFormatting>
  <conditionalFormatting sqref="D23:U23">
    <cfRule type="colorScale" priority="70">
      <colorScale>
        <cfvo type="min"/>
        <cfvo type="percentile" val="50"/>
        <cfvo type="max"/>
        <color rgb="FFF8696B"/>
        <color rgb="FFFFEB84"/>
        <color rgb="FF63BE7B"/>
      </colorScale>
    </cfRule>
  </conditionalFormatting>
  <conditionalFormatting sqref="D24:U24">
    <cfRule type="colorScale" priority="72">
      <colorScale>
        <cfvo type="min"/>
        <cfvo type="percentile" val="50"/>
        <cfvo type="max"/>
        <color rgb="FFF8696B"/>
        <color rgb="FFFFEB84"/>
        <color rgb="FF63BE7B"/>
      </colorScale>
    </cfRule>
  </conditionalFormatting>
  <conditionalFormatting sqref="D25:U25">
    <cfRule type="colorScale" priority="74">
      <colorScale>
        <cfvo type="min"/>
        <cfvo type="percentile" val="50"/>
        <cfvo type="max"/>
        <color rgb="FFF8696B"/>
        <color rgb="FFFFEB84"/>
        <color rgb="FF63BE7B"/>
      </colorScale>
    </cfRule>
  </conditionalFormatting>
  <conditionalFormatting sqref="D26:U26">
    <cfRule type="colorScale" priority="76">
      <colorScale>
        <cfvo type="min"/>
        <cfvo type="percentile" val="50"/>
        <cfvo type="max"/>
        <color rgb="FFF8696B"/>
        <color rgb="FFFFEB84"/>
        <color rgb="FF63BE7B"/>
      </colorScale>
    </cfRule>
  </conditionalFormatting>
  <conditionalFormatting sqref="D29:U29">
    <cfRule type="colorScale" priority="78">
      <colorScale>
        <cfvo type="min"/>
        <cfvo type="percentile" val="50"/>
        <cfvo type="max"/>
        <color rgb="FFF8696B"/>
        <color rgb="FFFFEB84"/>
        <color rgb="FF63BE7B"/>
      </colorScale>
    </cfRule>
  </conditionalFormatting>
  <conditionalFormatting sqref="D30:U30">
    <cfRule type="colorScale" priority="80">
      <colorScale>
        <cfvo type="min"/>
        <cfvo type="percentile" val="50"/>
        <cfvo type="max"/>
        <color rgb="FFF8696B"/>
        <color rgb="FFFFEB84"/>
        <color rgb="FF63BE7B"/>
      </colorScale>
    </cfRule>
  </conditionalFormatting>
  <conditionalFormatting sqref="D31:U31">
    <cfRule type="colorScale" priority="82">
      <colorScale>
        <cfvo type="min"/>
        <cfvo type="percentile" val="50"/>
        <cfvo type="max"/>
        <color rgb="FFF8696B"/>
        <color rgb="FFFFEB84"/>
        <color rgb="FF63BE7B"/>
      </colorScale>
    </cfRule>
  </conditionalFormatting>
  <conditionalFormatting sqref="D32:U32">
    <cfRule type="colorScale" priority="84">
      <colorScale>
        <cfvo type="min"/>
        <cfvo type="percentile" val="50"/>
        <cfvo type="max"/>
        <color rgb="FFF8696B"/>
        <color rgb="FFFFEB84"/>
        <color rgb="FF63BE7B"/>
      </colorScale>
    </cfRule>
  </conditionalFormatting>
  <conditionalFormatting sqref="D33:U33">
    <cfRule type="colorScale" priority="86">
      <colorScale>
        <cfvo type="min"/>
        <cfvo type="percentile" val="50"/>
        <cfvo type="max"/>
        <color rgb="FFF8696B"/>
        <color rgb="FFFFEB84"/>
        <color rgb="FF63BE7B"/>
      </colorScale>
    </cfRule>
  </conditionalFormatting>
  <conditionalFormatting sqref="D34:U34">
    <cfRule type="colorScale" priority="88">
      <colorScale>
        <cfvo type="min"/>
        <cfvo type="percentile" val="50"/>
        <cfvo type="max"/>
        <color rgb="FFF8696B"/>
        <color rgb="FFFFEB84"/>
        <color rgb="FF63BE7B"/>
      </colorScale>
    </cfRule>
  </conditionalFormatting>
  <conditionalFormatting sqref="D35:U35">
    <cfRule type="colorScale" priority="90">
      <colorScale>
        <cfvo type="min"/>
        <cfvo type="percentile" val="50"/>
        <cfvo type="max"/>
        <color rgb="FFF8696B"/>
        <color rgb="FFFFEB84"/>
        <color rgb="FF63BE7B"/>
      </colorScale>
    </cfRule>
  </conditionalFormatting>
  <conditionalFormatting sqref="D36:U36">
    <cfRule type="colorScale" priority="92">
      <colorScale>
        <cfvo type="min"/>
        <cfvo type="percentile" val="50"/>
        <cfvo type="max"/>
        <color rgb="FFF8696B"/>
        <color rgb="FFFFEB84"/>
        <color rgb="FF63BE7B"/>
      </colorScale>
    </cfRule>
  </conditionalFormatting>
  <conditionalFormatting sqref="D39:U39">
    <cfRule type="colorScale" priority="94">
      <colorScale>
        <cfvo type="min"/>
        <cfvo type="percentile" val="50"/>
        <cfvo type="max"/>
        <color rgb="FFF8696B"/>
        <color rgb="FFFFEB84"/>
        <color rgb="FF63BE7B"/>
      </colorScale>
    </cfRule>
  </conditionalFormatting>
  <conditionalFormatting sqref="D40:U40">
    <cfRule type="colorScale" priority="96">
      <colorScale>
        <cfvo type="min"/>
        <cfvo type="percentile" val="50"/>
        <cfvo type="max"/>
        <color rgb="FFF8696B"/>
        <color rgb="FFFFEB84"/>
        <color rgb="FF63BE7B"/>
      </colorScale>
    </cfRule>
  </conditionalFormatting>
  <conditionalFormatting sqref="D41:U41">
    <cfRule type="colorScale" priority="98">
      <colorScale>
        <cfvo type="min"/>
        <cfvo type="percentile" val="50"/>
        <cfvo type="max"/>
        <color rgb="FFF8696B"/>
        <color rgb="FFFFEB84"/>
        <color rgb="FF63BE7B"/>
      </colorScale>
    </cfRule>
  </conditionalFormatting>
  <conditionalFormatting sqref="D42:U42">
    <cfRule type="colorScale" priority="100">
      <colorScale>
        <cfvo type="min"/>
        <cfvo type="percentile" val="50"/>
        <cfvo type="max"/>
        <color rgb="FFF8696B"/>
        <color rgb="FFFFEB84"/>
        <color rgb="FF63BE7B"/>
      </colorScale>
    </cfRule>
  </conditionalFormatting>
  <conditionalFormatting sqref="D43:U43">
    <cfRule type="colorScale" priority="102">
      <colorScale>
        <cfvo type="min"/>
        <cfvo type="percentile" val="50"/>
        <cfvo type="max"/>
        <color rgb="FFF8696B"/>
        <color rgb="FFFFEB84"/>
        <color rgb="FF63BE7B"/>
      </colorScale>
    </cfRule>
  </conditionalFormatting>
  <conditionalFormatting sqref="D44:U44">
    <cfRule type="colorScale" priority="104">
      <colorScale>
        <cfvo type="min"/>
        <cfvo type="percentile" val="50"/>
        <cfvo type="max"/>
        <color rgb="FFF8696B"/>
        <color rgb="FFFFEB84"/>
        <color rgb="FF63BE7B"/>
      </colorScale>
    </cfRule>
  </conditionalFormatting>
  <conditionalFormatting sqref="D45:U45">
    <cfRule type="colorScale" priority="106">
      <colorScale>
        <cfvo type="min"/>
        <cfvo type="percentile" val="50"/>
        <cfvo type="max"/>
        <color rgb="FFF8696B"/>
        <color rgb="FFFFEB84"/>
        <color rgb="FF63BE7B"/>
      </colorScale>
    </cfRule>
  </conditionalFormatting>
  <conditionalFormatting sqref="D46:U46">
    <cfRule type="colorScale" priority="108">
      <colorScale>
        <cfvo type="min"/>
        <cfvo type="percentile" val="50"/>
        <cfvo type="max"/>
        <color rgb="FFF8696B"/>
        <color rgb="FFFFEB84"/>
        <color rgb="FF63BE7B"/>
      </colorScale>
    </cfRule>
  </conditionalFormatting>
  <conditionalFormatting sqref="D47:U47">
    <cfRule type="colorScale" priority="110">
      <colorScale>
        <cfvo type="min"/>
        <cfvo type="percentile" val="50"/>
        <cfvo type="max"/>
        <color rgb="FFF8696B"/>
        <color rgb="FFFFEB84"/>
        <color rgb="FF63BE7B"/>
      </colorScale>
    </cfRule>
  </conditionalFormatting>
  <conditionalFormatting sqref="D4:U4">
    <cfRule type="colorScale" priority="112">
      <colorScale>
        <cfvo type="min"/>
        <cfvo type="percentile" val="50"/>
        <cfvo type="max"/>
        <color rgb="FFF8696B"/>
        <color rgb="FFFFEB84"/>
        <color rgb="FF63BE7B"/>
      </colorScale>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B2:F7"/>
  <sheetViews>
    <sheetView workbookViewId="0">
      <selection activeCell="C4" sqref="C4"/>
    </sheetView>
  </sheetViews>
  <sheetFormatPr defaultColWidth="8.85546875" defaultRowHeight="15.75" x14ac:dyDescent="0.3"/>
  <cols>
    <col min="1" max="1" width="6" style="1" customWidth="1"/>
    <col min="2" max="2" width="30.85546875" style="1" customWidth="1"/>
    <col min="3" max="3" width="26.28515625" style="1" customWidth="1"/>
    <col min="4" max="4" width="12.42578125" style="1" customWidth="1"/>
    <col min="5" max="5" width="59.7109375" style="1" customWidth="1"/>
    <col min="6" max="6" width="43.85546875" style="1" customWidth="1"/>
    <col min="7" max="16384" width="8.85546875" style="1"/>
  </cols>
  <sheetData>
    <row r="2" spans="2:6" x14ac:dyDescent="0.3">
      <c r="B2" s="1" t="s">
        <v>170</v>
      </c>
    </row>
    <row r="3" spans="2:6" x14ac:dyDescent="0.3">
      <c r="B3" s="139"/>
      <c r="C3" s="112" t="s">
        <v>175</v>
      </c>
      <c r="D3" s="112" t="s">
        <v>32</v>
      </c>
      <c r="E3" s="112" t="s">
        <v>176</v>
      </c>
      <c r="F3" s="112" t="s">
        <v>177</v>
      </c>
    </row>
    <row r="4" spans="2:6" ht="79.5" customHeight="1" x14ac:dyDescent="0.3">
      <c r="B4" s="140" t="s">
        <v>171</v>
      </c>
      <c r="C4" s="151" t="str">
        <f>IF(Results!$E$9="incomplete data","-",IF(Results!$E$5&lt;AND(Results!$E$6,Results!$E$7,Results!$E$8),"Your country performed the poorest in the, "&amp;Results!$B$5&amp;", sector.",(IF(Results!$E$6&lt;AND(Results!E5,Results!$E$7,Results!$E$8),"Your country performed the poorest in the, "&amp;Results!$E$6&amp;", sector.",IF(Results!$E$7&lt;AND(Results!$E$5,Results!$E$6,Results!$E$8),"Your country performed the poorest in the, "&amp;Results!$E$7&amp;", sector.",IF(Results!$E$8&lt;AND(Results!$E$5,Results!$E$6,Results!$E$7),"Your country performed the poorest in the, "&amp;Results!$E$8&amp;", sector.","-"))))))</f>
        <v>-</v>
      </c>
      <c r="D4" s="140" t="str">
        <f>'National Efforts'!K28</f>
        <v>incomplete data</v>
      </c>
      <c r="E4" s="141"/>
      <c r="F4" s="141"/>
    </row>
    <row r="5" spans="2:6" ht="79.5" customHeight="1" x14ac:dyDescent="0.3">
      <c r="B5" s="140" t="s">
        <v>172</v>
      </c>
      <c r="C5" s="151" t="str">
        <f>IF(Results!$E$9="incomplete data","-",IF(Results!$E$5&lt;AND(Results!$E$6,Results!$E$7,Results!$E$8),"Your country performed the poorest in the, "&amp;Results!$B$5&amp;", sector.",(IF(Results!$E$6&lt;AND(Results!E6,Results!$E$7,Results!$E$8),"Your country performed the poorest in the, "&amp;Results!$E$6&amp;", sector.",IF(Results!$E$7&lt;AND(Results!$E$5,Results!$E$6,Results!$E$8),"Your country performed the poorest in the, "&amp;Results!$E$7&amp;", sector.",IF(Results!$E$8&lt;AND(Results!$E$5,Results!$E$6,Results!$E$7),"Your country performed the poorest in the, "&amp;Results!$E$8&amp;", sector.","-"))))))</f>
        <v>-</v>
      </c>
      <c r="D5" s="140" t="str">
        <f>Buildings!K29</f>
        <v>incomplete data</v>
      </c>
      <c r="E5" s="141"/>
      <c r="F5" s="141"/>
    </row>
    <row r="6" spans="2:6" ht="79.5" customHeight="1" x14ac:dyDescent="0.3">
      <c r="B6" s="140" t="s">
        <v>173</v>
      </c>
      <c r="C6" s="151" t="str">
        <f>IF(Results!$E$9="incomplete data","-",IF(Results!$E$5&gt;AND(Results!$E$6,Results!$E$7,Results!$E$8),"Your country performed the best in the, "&amp;Results!$B$5&amp;", sector.",(IF(Results!$E$6&gt;AND(Results!E7,Results!$E$7,Results!$E$8),"Your country performed the best in the, "&amp;Results!$E$6&amp;", sector.",IF(Results!$E$7&gt;AND(Results!$E$5,Results!$E$6,Results!$E$8),"Your country performed the best in the, "&amp;Results!$E$7&amp;", sector.",IF(Results!$E$8&gt;AND(Results!$E$5,Results!$E$6,Results!$E$7),"Your country performed the best in the, "&amp;Results!$E$8&amp;", sector.","-"))))))</f>
        <v>-</v>
      </c>
      <c r="D6" s="140" t="str">
        <f>Industry!K23</f>
        <v>incomplete data</v>
      </c>
      <c r="E6" s="141"/>
      <c r="F6" s="141"/>
    </row>
    <row r="7" spans="2:6" ht="79.5" customHeight="1" x14ac:dyDescent="0.3">
      <c r="B7" s="138" t="s">
        <v>174</v>
      </c>
      <c r="C7" s="151" t="str">
        <f>IF(Results!$E$9="incomplete data","-",IF(Results!$E$5&lt;AND(Results!$E$6,Results!$E$7,Results!$E$8),"Your country performed the poorest in the, "&amp;Results!$B$5&amp;", sector.",(IF(Results!$E$6&lt;AND(Results!E8,Results!$E$7,Results!$E$8),"Your country performed the poorest in the, "&amp;Results!$E$6&amp;", sector.",IF(Results!$E$7&lt;AND(Results!$E$5,Results!$E$6,Results!$E$8),"Your country performed the poorest in the, "&amp;Results!$E$7&amp;", sector.",IF(Results!$E$8&lt;AND(Results!$E$5,Results!$E$6,Results!$E$7),"Your country performed the poorest in the, "&amp;Results!$E$8&amp;", sector.","-"))))))</f>
        <v>-</v>
      </c>
      <c r="D7" s="138" t="str">
        <f>Transportation!K28</f>
        <v>incomplete data</v>
      </c>
      <c r="E7" s="103"/>
      <c r="F7" s="103"/>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9"/>
  <sheetViews>
    <sheetView workbookViewId="0">
      <selection activeCell="T26" sqref="T26"/>
    </sheetView>
  </sheetViews>
  <sheetFormatPr defaultColWidth="8.85546875" defaultRowHeight="13.5" x14ac:dyDescent="0.25"/>
  <cols>
    <col min="1" max="1" width="27.42578125" style="3" bestFit="1" customWidth="1"/>
    <col min="2" max="13" width="12" style="3" hidden="1" customWidth="1"/>
    <col min="14" max="14" width="0" style="3" hidden="1" customWidth="1"/>
    <col min="15" max="26" width="14.7109375" style="142" customWidth="1"/>
    <col min="27" max="16384" width="8.85546875" style="3"/>
  </cols>
  <sheetData>
    <row r="1" spans="1:26" x14ac:dyDescent="0.25">
      <c r="A1" s="143" t="s">
        <v>394</v>
      </c>
    </row>
    <row r="2" spans="1:26" ht="24.75" customHeight="1" x14ac:dyDescent="0.25">
      <c r="A2" s="144" t="s">
        <v>178</v>
      </c>
      <c r="B2" s="144" t="s">
        <v>179</v>
      </c>
      <c r="C2" s="144" t="s">
        <v>384</v>
      </c>
      <c r="D2" s="144" t="s">
        <v>385</v>
      </c>
      <c r="E2" s="144" t="s">
        <v>386</v>
      </c>
      <c r="F2" s="144" t="s">
        <v>387</v>
      </c>
      <c r="G2" s="144" t="s">
        <v>388</v>
      </c>
      <c r="H2" s="144" t="s">
        <v>389</v>
      </c>
      <c r="I2" s="144" t="s">
        <v>390</v>
      </c>
      <c r="J2" s="144" t="s">
        <v>391</v>
      </c>
      <c r="K2" s="144" t="s">
        <v>392</v>
      </c>
      <c r="L2" s="144" t="s">
        <v>393</v>
      </c>
      <c r="M2" s="144" t="s">
        <v>180</v>
      </c>
      <c r="N2" s="144"/>
      <c r="O2" s="144" t="s">
        <v>179</v>
      </c>
      <c r="P2" s="144" t="s">
        <v>384</v>
      </c>
      <c r="Q2" s="144" t="s">
        <v>385</v>
      </c>
      <c r="R2" s="144" t="s">
        <v>386</v>
      </c>
      <c r="S2" s="144" t="s">
        <v>387</v>
      </c>
      <c r="T2" s="144" t="s">
        <v>388</v>
      </c>
      <c r="U2" s="144" t="s">
        <v>389</v>
      </c>
      <c r="V2" s="144" t="s">
        <v>390</v>
      </c>
      <c r="W2" s="144" t="s">
        <v>391</v>
      </c>
      <c r="X2" s="144" t="s">
        <v>392</v>
      </c>
      <c r="Y2" s="144" t="s">
        <v>393</v>
      </c>
      <c r="Z2" s="144" t="s">
        <v>180</v>
      </c>
    </row>
    <row r="3" spans="1:26" x14ac:dyDescent="0.25">
      <c r="A3" s="149" t="s">
        <v>181</v>
      </c>
      <c r="B3" s="146" t="s">
        <v>182</v>
      </c>
      <c r="C3" s="146" t="s">
        <v>182</v>
      </c>
      <c r="D3" s="146" t="s">
        <v>182</v>
      </c>
      <c r="E3" s="146">
        <v>11.71567237396296</v>
      </c>
      <c r="F3" s="146">
        <v>11.242729401482293</v>
      </c>
      <c r="G3" s="146">
        <v>10.900267990506336</v>
      </c>
      <c r="H3" s="146">
        <v>7.17126073468188</v>
      </c>
      <c r="I3" s="146">
        <v>22.382015778003492</v>
      </c>
      <c r="J3" s="146">
        <v>2.1791032850005507</v>
      </c>
      <c r="K3" s="146">
        <v>-2.1070825544379659</v>
      </c>
      <c r="L3" s="146">
        <v>9.4377947725965612</v>
      </c>
      <c r="M3" s="146">
        <v>10.561139286863934</v>
      </c>
      <c r="N3" s="145">
        <v>1</v>
      </c>
      <c r="O3" s="147" t="str">
        <f t="shared" ref="O3:Z18" si="0">IF(B3="..","NA",(N3*(1+B3/100)))</f>
        <v>NA</v>
      </c>
      <c r="P3" s="147" t="str">
        <f t="shared" ref="P3:Z17" si="1">IF(C3="..","NA",(O3*(1+C3/100)))</f>
        <v>NA</v>
      </c>
      <c r="Q3" s="147" t="str">
        <f t="shared" si="1"/>
        <v>NA</v>
      </c>
      <c r="R3" s="147" t="e">
        <f>IF(E3="..","NA",(Q3*(1+E3/100)))</f>
        <v>#VALUE!</v>
      </c>
      <c r="S3" s="147" t="e">
        <f t="shared" si="1"/>
        <v>#VALUE!</v>
      </c>
      <c r="T3" s="147" t="e">
        <f t="shared" si="1"/>
        <v>#VALUE!</v>
      </c>
      <c r="U3" s="147" t="e">
        <f t="shared" si="1"/>
        <v>#VALUE!</v>
      </c>
      <c r="V3" s="147" t="e">
        <f t="shared" si="1"/>
        <v>#VALUE!</v>
      </c>
      <c r="W3" s="147" t="e">
        <f t="shared" si="1"/>
        <v>#VALUE!</v>
      </c>
      <c r="X3" s="147" t="e">
        <f t="shared" si="1"/>
        <v>#VALUE!</v>
      </c>
      <c r="Y3" s="147" t="e">
        <f t="shared" si="1"/>
        <v>#VALUE!</v>
      </c>
      <c r="Z3" s="147" t="e">
        <f t="shared" si="1"/>
        <v>#VALUE!</v>
      </c>
    </row>
    <row r="4" spans="1:26" x14ac:dyDescent="0.25">
      <c r="A4" s="149" t="s">
        <v>183</v>
      </c>
      <c r="B4" s="146">
        <v>4.3215111028605264</v>
      </c>
      <c r="C4" s="146">
        <v>3.4582809714871701</v>
      </c>
      <c r="D4" s="146">
        <v>3.3001958694425895</v>
      </c>
      <c r="E4" s="146">
        <v>3.3834860793020596</v>
      </c>
      <c r="F4" s="146">
        <v>6.007744655452754</v>
      </c>
      <c r="G4" s="146">
        <v>3.4693342891639674</v>
      </c>
      <c r="H4" s="146">
        <v>1.9951882144173254</v>
      </c>
      <c r="I4" s="146">
        <v>1.9892476623076334</v>
      </c>
      <c r="J4" s="146">
        <v>3.8515885326989832</v>
      </c>
      <c r="K4" s="146">
        <v>2.418385643439052</v>
      </c>
      <c r="L4" s="146">
        <v>4.4931759272644172</v>
      </c>
      <c r="M4" s="146">
        <v>2.314790347782079</v>
      </c>
      <c r="N4" s="145">
        <v>1</v>
      </c>
      <c r="O4" s="147">
        <f t="shared" si="0"/>
        <v>1.0432151110286052</v>
      </c>
      <c r="P4" s="147">
        <f t="shared" si="1"/>
        <v>1.0792924207049863</v>
      </c>
      <c r="Q4" s="147">
        <f t="shared" si="1"/>
        <v>1.1149111845922992</v>
      </c>
      <c r="R4" s="147">
        <f t="shared" si="1"/>
        <v>1.1526340493195613</v>
      </c>
      <c r="S4" s="147">
        <f t="shared" si="1"/>
        <v>1.2218813598144858</v>
      </c>
      <c r="T4" s="147">
        <f t="shared" si="1"/>
        <v>1.2642725088034326</v>
      </c>
      <c r="U4" s="147">
        <f t="shared" si="1"/>
        <v>1.2894971248971969</v>
      </c>
      <c r="V4" s="147">
        <f t="shared" si="1"/>
        <v>1.3151484163097387</v>
      </c>
      <c r="W4" s="147">
        <f t="shared" si="1"/>
        <v>1.3658025219002967</v>
      </c>
      <c r="X4" s="147">
        <f t="shared" si="1"/>
        <v>1.3988328940076622</v>
      </c>
      <c r="Y4" s="147">
        <f t="shared" si="1"/>
        <v>1.4616849168638706</v>
      </c>
      <c r="Z4" s="147">
        <f t="shared" si="1"/>
        <v>1.495519858234422</v>
      </c>
    </row>
    <row r="5" spans="1:26" x14ac:dyDescent="0.25">
      <c r="A5" s="149" t="s">
        <v>184</v>
      </c>
      <c r="B5" s="146">
        <v>24.598098845404493</v>
      </c>
      <c r="C5" s="146">
        <v>-2.0071938560710407</v>
      </c>
      <c r="D5" s="146">
        <v>1.3204321730507331</v>
      </c>
      <c r="E5" s="146">
        <v>8.3307285139712803</v>
      </c>
      <c r="F5" s="146">
        <v>12.247624326687685</v>
      </c>
      <c r="G5" s="146">
        <v>16.125362216958678</v>
      </c>
      <c r="H5" s="146">
        <v>10.546695837435308</v>
      </c>
      <c r="I5" s="146">
        <v>6.3953443052902799</v>
      </c>
      <c r="J5" s="146">
        <v>15.76276917163932</v>
      </c>
      <c r="K5" s="146">
        <v>-11.161590961287857</v>
      </c>
      <c r="L5" s="146">
        <v>16.119786936847774</v>
      </c>
      <c r="M5" s="146">
        <v>17.785502974811777</v>
      </c>
      <c r="N5" s="145">
        <v>1</v>
      </c>
      <c r="O5" s="147">
        <f t="shared" si="0"/>
        <v>1.2459809884540449</v>
      </c>
      <c r="P5" s="147">
        <f t="shared" si="1"/>
        <v>1.2209717346059821</v>
      </c>
      <c r="Q5" s="147">
        <f t="shared" si="1"/>
        <v>1.237093838213575</v>
      </c>
      <c r="R5" s="147">
        <f t="shared" si="1"/>
        <v>1.340152767338215</v>
      </c>
      <c r="S5" s="147">
        <f t="shared" si="1"/>
        <v>1.5042896436855084</v>
      </c>
      <c r="T5" s="147">
        <f t="shared" si="1"/>
        <v>1.7468617975219938</v>
      </c>
      <c r="U5" s="147">
        <f t="shared" si="1"/>
        <v>1.9310979980069933</v>
      </c>
      <c r="V5" s="147">
        <f t="shared" si="1"/>
        <v>2.0545983638521079</v>
      </c>
      <c r="W5" s="147">
        <f t="shared" si="1"/>
        <v>2.3784599613503938</v>
      </c>
      <c r="X5" s="147">
        <f t="shared" si="1"/>
        <v>2.1129859892864578</v>
      </c>
      <c r="Y5" s="147">
        <f t="shared" si="1"/>
        <v>2.4535948287648797</v>
      </c>
      <c r="Z5" s="147">
        <f t="shared" si="1"/>
        <v>2.8899790100246854</v>
      </c>
    </row>
    <row r="6" spans="1:26" x14ac:dyDescent="0.25">
      <c r="A6" s="149" t="s">
        <v>185</v>
      </c>
      <c r="B6" s="146" t="s">
        <v>182</v>
      </c>
      <c r="C6" s="146" t="s">
        <v>182</v>
      </c>
      <c r="D6" s="146" t="s">
        <v>182</v>
      </c>
      <c r="E6" s="146" t="s">
        <v>182</v>
      </c>
      <c r="F6" s="146" t="s">
        <v>182</v>
      </c>
      <c r="G6" s="146" t="s">
        <v>182</v>
      </c>
      <c r="H6" s="146" t="s">
        <v>182</v>
      </c>
      <c r="I6" s="146" t="s">
        <v>182</v>
      </c>
      <c r="J6" s="146" t="s">
        <v>182</v>
      </c>
      <c r="K6" s="146" t="s">
        <v>182</v>
      </c>
      <c r="L6" s="146" t="s">
        <v>182</v>
      </c>
      <c r="M6" s="146" t="s">
        <v>182</v>
      </c>
      <c r="N6" s="145">
        <v>1</v>
      </c>
      <c r="O6" s="147" t="str">
        <f t="shared" si="0"/>
        <v>NA</v>
      </c>
      <c r="P6" s="147" t="str">
        <f t="shared" si="1"/>
        <v>NA</v>
      </c>
      <c r="Q6" s="147" t="str">
        <f t="shared" si="1"/>
        <v>NA</v>
      </c>
      <c r="R6" s="147" t="str">
        <f t="shared" si="1"/>
        <v>NA</v>
      </c>
      <c r="S6" s="147" t="str">
        <f t="shared" si="1"/>
        <v>NA</v>
      </c>
      <c r="T6" s="147" t="str">
        <f t="shared" si="1"/>
        <v>NA</v>
      </c>
      <c r="U6" s="147" t="str">
        <f t="shared" si="1"/>
        <v>NA</v>
      </c>
      <c r="V6" s="147" t="str">
        <f t="shared" si="1"/>
        <v>NA</v>
      </c>
      <c r="W6" s="147" t="str">
        <f t="shared" si="1"/>
        <v>NA</v>
      </c>
      <c r="X6" s="147" t="str">
        <f t="shared" si="1"/>
        <v>NA</v>
      </c>
      <c r="Y6" s="147" t="str">
        <f t="shared" si="1"/>
        <v>NA</v>
      </c>
      <c r="Z6" s="147" t="str">
        <f t="shared" si="1"/>
        <v>NA</v>
      </c>
    </row>
    <row r="7" spans="1:26" x14ac:dyDescent="0.25">
      <c r="A7" s="149" t="s">
        <v>186</v>
      </c>
      <c r="B7" s="146">
        <v>4.5139798238300557</v>
      </c>
      <c r="C7" s="146">
        <v>2.7700000161156311</v>
      </c>
      <c r="D7" s="146">
        <v>3.3999999436871633</v>
      </c>
      <c r="E7" s="146">
        <v>2.880000030028441</v>
      </c>
      <c r="F7" s="146">
        <v>3.3499999885665801</v>
      </c>
      <c r="G7" s="146">
        <v>3.1000000395280836</v>
      </c>
      <c r="H7" s="146">
        <v>3.2000000150437273</v>
      </c>
      <c r="I7" s="146">
        <v>3.8699999634388433</v>
      </c>
      <c r="J7" s="146">
        <v>3.1850986979490727</v>
      </c>
      <c r="K7" s="146" t="s">
        <v>182</v>
      </c>
      <c r="L7" s="146" t="s">
        <v>182</v>
      </c>
      <c r="M7" s="146" t="s">
        <v>182</v>
      </c>
      <c r="N7" s="145">
        <v>1</v>
      </c>
      <c r="O7" s="147">
        <f t="shared" si="0"/>
        <v>1.0451397982383006</v>
      </c>
      <c r="P7" s="147">
        <f t="shared" si="1"/>
        <v>1.0740901708179325</v>
      </c>
      <c r="Q7" s="147">
        <f t="shared" si="1"/>
        <v>1.1106092360208915</v>
      </c>
      <c r="R7" s="147">
        <f t="shared" si="1"/>
        <v>1.1425947823517917</v>
      </c>
      <c r="S7" s="147">
        <f t="shared" si="1"/>
        <v>1.1808717074299391</v>
      </c>
      <c r="T7" s="147">
        <f t="shared" si="1"/>
        <v>1.2174787308270432</v>
      </c>
      <c r="U7" s="147">
        <f t="shared" si="1"/>
        <v>1.2564380503966628</v>
      </c>
      <c r="V7" s="147">
        <f t="shared" si="1"/>
        <v>1.3050622024876453</v>
      </c>
      <c r="W7" s="147">
        <f t="shared" si="1"/>
        <v>1.3466297217065049</v>
      </c>
      <c r="X7" s="147" t="str">
        <f t="shared" si="1"/>
        <v>NA</v>
      </c>
      <c r="Y7" s="147" t="str">
        <f t="shared" si="1"/>
        <v>NA</v>
      </c>
      <c r="Z7" s="147" t="str">
        <f t="shared" si="1"/>
        <v>NA</v>
      </c>
    </row>
    <row r="8" spans="1:26" x14ac:dyDescent="0.25">
      <c r="A8" s="149" t="s">
        <v>187</v>
      </c>
      <c r="B8" s="146">
        <v>418.23295390031649</v>
      </c>
      <c r="C8" s="146">
        <v>106.32249240808522</v>
      </c>
      <c r="D8" s="146">
        <v>142.47819079421319</v>
      </c>
      <c r="E8" s="146">
        <v>84.886474815803552</v>
      </c>
      <c r="F8" s="146">
        <v>39.792942432848889</v>
      </c>
      <c r="G8" s="146">
        <v>26.816374531833304</v>
      </c>
      <c r="H8" s="146">
        <v>13.041077495398042</v>
      </c>
      <c r="I8" s="146">
        <v>12.616477181300382</v>
      </c>
      <c r="J8" s="146">
        <v>19.681562348374257</v>
      </c>
      <c r="K8" s="146">
        <v>-7.4187987786169458</v>
      </c>
      <c r="L8" s="146">
        <v>22.393912141259904</v>
      </c>
      <c r="M8" s="146">
        <v>24.167141055130003</v>
      </c>
      <c r="N8" s="145">
        <v>1</v>
      </c>
      <c r="O8" s="147">
        <f t="shared" si="0"/>
        <v>5.182329539003165</v>
      </c>
      <c r="P8" s="147">
        <f t="shared" si="1"/>
        <v>10.692311469671763</v>
      </c>
      <c r="Q8" s="147">
        <f t="shared" si="1"/>
        <v>25.926523405742238</v>
      </c>
      <c r="R8" s="147">
        <f t="shared" si="1"/>
        <v>47.934635167171031</v>
      </c>
      <c r="S8" s="147">
        <f t="shared" si="1"/>
        <v>67.009236944639525</v>
      </c>
      <c r="T8" s="147">
        <f t="shared" si="1"/>
        <v>84.978684894637667</v>
      </c>
      <c r="U8" s="147">
        <f t="shared" si="1"/>
        <v>96.060821046317471</v>
      </c>
      <c r="V8" s="147">
        <f t="shared" si="1"/>
        <v>108.18031261379592</v>
      </c>
      <c r="W8" s="147">
        <f t="shared" si="1"/>
        <v>129.47188828954634</v>
      </c>
      <c r="X8" s="147">
        <f t="shared" si="1"/>
        <v>119.86662942246919</v>
      </c>
      <c r="Y8" s="147">
        <f t="shared" si="1"/>
        <v>146.70945710202653</v>
      </c>
      <c r="Z8" s="147">
        <f t="shared" si="1"/>
        <v>182.16493854108873</v>
      </c>
    </row>
    <row r="9" spans="1:26" x14ac:dyDescent="0.25">
      <c r="A9" s="149" t="s">
        <v>188</v>
      </c>
      <c r="B9" s="146">
        <v>14.476225102639191</v>
      </c>
      <c r="C9" s="146">
        <v>1.9721938484196642</v>
      </c>
      <c r="D9" s="146">
        <v>0.77063914053587723</v>
      </c>
      <c r="E9" s="146">
        <v>-1.1754978046154321</v>
      </c>
      <c r="F9" s="146">
        <v>1.5777936625003264</v>
      </c>
      <c r="G9" s="146">
        <v>4.6556835278115329</v>
      </c>
      <c r="H9" s="146">
        <v>0.3852829545422054</v>
      </c>
      <c r="I9" s="146">
        <v>3.7236676443021821</v>
      </c>
      <c r="J9" s="146">
        <v>4.4318707063573584</v>
      </c>
      <c r="K9" s="146">
        <v>1.7910952450344837</v>
      </c>
      <c r="L9" s="146">
        <v>1.3660020686267984</v>
      </c>
      <c r="M9" s="146">
        <v>1.3221700254706548</v>
      </c>
      <c r="N9" s="145">
        <v>1</v>
      </c>
      <c r="O9" s="147">
        <f t="shared" si="0"/>
        <v>1.144762251026392</v>
      </c>
      <c r="P9" s="147">
        <f t="shared" si="1"/>
        <v>1.167339181720165</v>
      </c>
      <c r="Q9" s="147">
        <f t="shared" si="1"/>
        <v>1.176335154357312</v>
      </c>
      <c r="R9" s="147">
        <f t="shared" si="1"/>
        <v>1.1625073604429221</v>
      </c>
      <c r="S9" s="147">
        <f t="shared" si="1"/>
        <v>1.1808493279020904</v>
      </c>
      <c r="T9" s="147">
        <f t="shared" si="1"/>
        <v>1.2358259355495014</v>
      </c>
      <c r="U9" s="147">
        <f t="shared" si="1"/>
        <v>1.2405873622269854</v>
      </c>
      <c r="V9" s="147">
        <f t="shared" si="1"/>
        <v>1.2867827124335336</v>
      </c>
      <c r="W9" s="147">
        <f t="shared" si="1"/>
        <v>1.3438112585203459</v>
      </c>
      <c r="X9" s="147">
        <f t="shared" si="1"/>
        <v>1.3678801980739419</v>
      </c>
      <c r="Y9" s="147">
        <f t="shared" si="1"/>
        <v>1.3865654698759684</v>
      </c>
      <c r="Z9" s="147">
        <f t="shared" si="1"/>
        <v>1.4048982229021949</v>
      </c>
    </row>
    <row r="10" spans="1:26" x14ac:dyDescent="0.25">
      <c r="A10" s="149" t="s">
        <v>169</v>
      </c>
      <c r="B10" s="146">
        <v>1.0372869511603398</v>
      </c>
      <c r="C10" s="146">
        <v>-1.0957672091441992</v>
      </c>
      <c r="D10" s="146">
        <v>30.555203456866366</v>
      </c>
      <c r="E10" s="146">
        <v>10.495702205592721</v>
      </c>
      <c r="F10" s="146">
        <v>7.9257363534315459</v>
      </c>
      <c r="G10" s="146">
        <v>10.620155545216562</v>
      </c>
      <c r="H10" s="146">
        <v>15.283849667554719</v>
      </c>
      <c r="I10" s="146">
        <v>17.63825995934161</v>
      </c>
      <c r="J10" s="146">
        <v>21.213722698134973</v>
      </c>
      <c r="K10" s="146">
        <v>9.8845046083819312</v>
      </c>
      <c r="L10" s="146">
        <v>17.51368529040414</v>
      </c>
      <c r="M10" s="146">
        <v>17.204582791263817</v>
      </c>
      <c r="N10" s="145">
        <v>1</v>
      </c>
      <c r="O10" s="147">
        <f t="shared" si="0"/>
        <v>1.0103728695116034</v>
      </c>
      <c r="P10" s="147">
        <f t="shared" si="1"/>
        <v>0.99930153491740603</v>
      </c>
      <c r="Q10" s="147">
        <f t="shared" si="1"/>
        <v>1.3046401520590079</v>
      </c>
      <c r="R10" s="147">
        <f t="shared" si="1"/>
        <v>1.4415712972737134</v>
      </c>
      <c r="S10" s="147">
        <f t="shared" si="1"/>
        <v>1.5558264376423707</v>
      </c>
      <c r="T10" s="147">
        <f t="shared" si="1"/>
        <v>1.7210576253335923</v>
      </c>
      <c r="U10" s="147">
        <f t="shared" si="1"/>
        <v>1.9841014854815657</v>
      </c>
      <c r="V10" s="147">
        <f t="shared" si="1"/>
        <v>2.334062463347963</v>
      </c>
      <c r="W10" s="147">
        <f t="shared" si="1"/>
        <v>2.8292040019238582</v>
      </c>
      <c r="X10" s="147">
        <f t="shared" si="1"/>
        <v>3.1088568018745479</v>
      </c>
      <c r="Y10" s="147">
        <f t="shared" si="1"/>
        <v>3.6533321982841791</v>
      </c>
      <c r="Z10" s="147">
        <f t="shared" si="1"/>
        <v>4.2818727609778797</v>
      </c>
    </row>
    <row r="11" spans="1:26" x14ac:dyDescent="0.25">
      <c r="A11" s="149" t="s">
        <v>189</v>
      </c>
      <c r="B11" s="146">
        <v>-1.3736759973722883</v>
      </c>
      <c r="C11" s="146">
        <v>4.0691399397479557</v>
      </c>
      <c r="D11" s="146">
        <v>2.3697878125225316</v>
      </c>
      <c r="E11" s="146">
        <v>4.5610983976886956</v>
      </c>
      <c r="F11" s="146">
        <v>6.3095327165958395</v>
      </c>
      <c r="G11" s="146">
        <v>3.2398362525058957</v>
      </c>
      <c r="H11" s="146">
        <v>4.6198576660584081</v>
      </c>
      <c r="I11" s="146">
        <v>4.2327703822816005</v>
      </c>
      <c r="J11" s="146">
        <v>5.9895623594451877</v>
      </c>
      <c r="K11" s="146">
        <v>2.5569350538063134</v>
      </c>
      <c r="L11" s="146">
        <v>7.768715481804179</v>
      </c>
      <c r="M11" s="146">
        <v>4.281549998316649</v>
      </c>
      <c r="N11" s="145">
        <v>1</v>
      </c>
      <c r="O11" s="147">
        <f t="shared" si="0"/>
        <v>0.98626324002627708</v>
      </c>
      <c r="P11" s="147">
        <f t="shared" si="1"/>
        <v>1.0263956714372386</v>
      </c>
      <c r="Q11" s="147">
        <f t="shared" si="1"/>
        <v>1.0507190709672172</v>
      </c>
      <c r="R11" s="147">
        <f t="shared" si="1"/>
        <v>1.0986434016773126</v>
      </c>
      <c r="S11" s="147">
        <f t="shared" si="1"/>
        <v>1.1679626665448641</v>
      </c>
      <c r="T11" s="147">
        <f t="shared" si="1"/>
        <v>1.2058027444313193</v>
      </c>
      <c r="U11" s="147">
        <f t="shared" si="1"/>
        <v>1.2615091149574724</v>
      </c>
      <c r="V11" s="147">
        <f t="shared" si="1"/>
        <v>1.3149058991451752</v>
      </c>
      <c r="W11" s="147">
        <f t="shared" si="1"/>
        <v>1.393663007942499</v>
      </c>
      <c r="X11" s="147">
        <f t="shared" si="1"/>
        <v>1.4292980659245123</v>
      </c>
      <c r="Y11" s="147">
        <f t="shared" si="1"/>
        <v>1.5403361660531176</v>
      </c>
      <c r="Z11" s="147">
        <f t="shared" si="1"/>
        <v>1.6062864291448355</v>
      </c>
    </row>
    <row r="12" spans="1:26" x14ac:dyDescent="0.25">
      <c r="A12" s="149" t="s">
        <v>190</v>
      </c>
      <c r="B12" s="146">
        <v>9.1427411400771774</v>
      </c>
      <c r="C12" s="146">
        <v>4.7662207941747425</v>
      </c>
      <c r="D12" s="146">
        <v>0.61671321824381664</v>
      </c>
      <c r="E12" s="146">
        <v>-3.1505347955627343</v>
      </c>
      <c r="F12" s="146">
        <v>8.9577248381238661</v>
      </c>
      <c r="G12" s="146">
        <v>4.2136962877697073</v>
      </c>
      <c r="H12" s="146">
        <v>1.4908946307051991</v>
      </c>
      <c r="I12" s="146">
        <v>12.462489021823757</v>
      </c>
      <c r="J12" s="146">
        <v>14.275706447256084</v>
      </c>
      <c r="K12" s="146">
        <v>-5.1320555931238943</v>
      </c>
      <c r="L12" s="146" t="s">
        <v>182</v>
      </c>
      <c r="M12" s="146" t="s">
        <v>182</v>
      </c>
      <c r="N12" s="145">
        <v>1</v>
      </c>
      <c r="O12" s="147">
        <f t="shared" si="0"/>
        <v>1.0914274114007718</v>
      </c>
      <c r="P12" s="147">
        <f t="shared" si="1"/>
        <v>1.1434472516362786</v>
      </c>
      <c r="Q12" s="147">
        <f t="shared" si="1"/>
        <v>1.150499041980765</v>
      </c>
      <c r="R12" s="147">
        <f t="shared" si="1"/>
        <v>1.1142521693405452</v>
      </c>
      <c r="S12" s="147">
        <f t="shared" si="1"/>
        <v>1.2140638126728973</v>
      </c>
      <c r="T12" s="147">
        <f t="shared" si="1"/>
        <v>1.2652207744786506</v>
      </c>
      <c r="U12" s="147">
        <f t="shared" si="1"/>
        <v>1.2840838830719195</v>
      </c>
      <c r="V12" s="147">
        <f t="shared" si="1"/>
        <v>1.4441126960307658</v>
      </c>
      <c r="W12" s="147">
        <f t="shared" si="1"/>
        <v>1.6502699852836735</v>
      </c>
      <c r="X12" s="147">
        <f t="shared" si="1"/>
        <v>1.5655772122022777</v>
      </c>
      <c r="Y12" s="147" t="str">
        <f t="shared" si="1"/>
        <v>NA</v>
      </c>
      <c r="Z12" s="147" t="str">
        <f t="shared" si="1"/>
        <v>NA</v>
      </c>
    </row>
    <row r="13" spans="1:26" x14ac:dyDescent="0.25">
      <c r="A13" s="149" t="s">
        <v>69</v>
      </c>
      <c r="B13" s="146">
        <v>2.5596864303161624</v>
      </c>
      <c r="C13" s="146">
        <v>4.7134864221098525</v>
      </c>
      <c r="D13" s="146">
        <v>2.8629306759128781</v>
      </c>
      <c r="E13" s="146">
        <v>3.1161704832796175</v>
      </c>
      <c r="F13" s="146">
        <v>3.2832011661091656</v>
      </c>
      <c r="G13" s="146">
        <v>3.7099059391084523</v>
      </c>
      <c r="H13" s="146">
        <v>5.0646026971922424</v>
      </c>
      <c r="I13" s="146">
        <v>4.9768528979575279</v>
      </c>
      <c r="J13" s="146">
        <v>4.5374138037741716</v>
      </c>
      <c r="K13" s="146">
        <v>4.9418074782457779</v>
      </c>
      <c r="L13" s="146">
        <v>1.0107083088814335</v>
      </c>
      <c r="M13" s="146">
        <v>6.1892846603911948</v>
      </c>
      <c r="N13" s="145">
        <v>1</v>
      </c>
      <c r="O13" s="147">
        <f t="shared" si="0"/>
        <v>1.0255968643031617</v>
      </c>
      <c r="P13" s="147">
        <f t="shared" si="1"/>
        <v>1.0739382332476755</v>
      </c>
      <c r="Q13" s="147">
        <f t="shared" si="1"/>
        <v>1.10468434036768</v>
      </c>
      <c r="R13" s="147">
        <f t="shared" si="1"/>
        <v>1.1391081877156297</v>
      </c>
      <c r="S13" s="147">
        <f t="shared" si="1"/>
        <v>1.1765074010179541</v>
      </c>
      <c r="T13" s="147">
        <f t="shared" si="1"/>
        <v>1.2201547189623696</v>
      </c>
      <c r="U13" s="147">
        <f t="shared" si="1"/>
        <v>1.2819507077688561</v>
      </c>
      <c r="V13" s="147">
        <f t="shared" si="1"/>
        <v>1.3457515087188374</v>
      </c>
      <c r="W13" s="147">
        <f t="shared" si="1"/>
        <v>1.4068138234399452</v>
      </c>
      <c r="X13" s="147">
        <f t="shared" si="1"/>
        <v>1.4763358541716958</v>
      </c>
      <c r="Y13" s="147">
        <f t="shared" si="1"/>
        <v>1.4912573033168048</v>
      </c>
      <c r="Z13" s="147">
        <f t="shared" si="1"/>
        <v>1.5835554628379551</v>
      </c>
    </row>
    <row r="14" spans="1:26" x14ac:dyDescent="0.25">
      <c r="A14" s="149" t="s">
        <v>191</v>
      </c>
      <c r="B14" s="146">
        <v>1.3914664634174301</v>
      </c>
      <c r="C14" s="146">
        <v>1.8606028558794776</v>
      </c>
      <c r="D14" s="146">
        <v>1.1453089934309872</v>
      </c>
      <c r="E14" s="146">
        <v>1.3092949647441401</v>
      </c>
      <c r="F14" s="146">
        <v>1.7936975180399912</v>
      </c>
      <c r="G14" s="146">
        <v>2.5679038887059136</v>
      </c>
      <c r="H14" s="146">
        <v>1.9086361140875141</v>
      </c>
      <c r="I14" s="146">
        <v>2.2519896734978033</v>
      </c>
      <c r="J14" s="146">
        <v>1.8188156093645205</v>
      </c>
      <c r="K14" s="146">
        <v>1.9045125902782587</v>
      </c>
      <c r="L14" s="146">
        <v>0.90506127806766301</v>
      </c>
      <c r="M14" s="146">
        <v>1.7908865063317734</v>
      </c>
      <c r="N14" s="145">
        <v>1</v>
      </c>
      <c r="O14" s="147">
        <f t="shared" si="0"/>
        <v>1.0139146646341743</v>
      </c>
      <c r="P14" s="147">
        <f t="shared" si="1"/>
        <v>1.0327795898405385</v>
      </c>
      <c r="Q14" s="147">
        <f t="shared" si="1"/>
        <v>1.044608107365302</v>
      </c>
      <c r="R14" s="147">
        <f t="shared" si="1"/>
        <v>1.058285108716345</v>
      </c>
      <c r="S14" s="147">
        <f t="shared" si="1"/>
        <v>1.077267542445177</v>
      </c>
      <c r="T14" s="147">
        <f t="shared" si="1"/>
        <v>1.1049307375593933</v>
      </c>
      <c r="U14" s="147">
        <f t="shared" si="1"/>
        <v>1.1260198446521055</v>
      </c>
      <c r="V14" s="147">
        <f t="shared" si="1"/>
        <v>1.1513776952752068</v>
      </c>
      <c r="W14" s="147">
        <f t="shared" si="1"/>
        <v>1.1723191325196138</v>
      </c>
      <c r="X14" s="147">
        <f t="shared" si="1"/>
        <v>1.1946460979966909</v>
      </c>
      <c r="Y14" s="147">
        <f t="shared" si="1"/>
        <v>1.2054583772396052</v>
      </c>
      <c r="Z14" s="147">
        <f t="shared" si="1"/>
        <v>1.2270467686570352</v>
      </c>
    </row>
    <row r="15" spans="1:26" x14ac:dyDescent="0.25">
      <c r="A15" s="149" t="s">
        <v>192</v>
      </c>
      <c r="B15" s="146">
        <v>12.493369676934023</v>
      </c>
      <c r="C15" s="146">
        <v>2.5150101002047904</v>
      </c>
      <c r="D15" s="146">
        <v>3.1193191326762246</v>
      </c>
      <c r="E15" s="146">
        <v>6.0086140132978869</v>
      </c>
      <c r="F15" s="146">
        <v>8.3151762912728913</v>
      </c>
      <c r="G15" s="146">
        <v>16.139421543106749</v>
      </c>
      <c r="H15" s="146">
        <v>11.301397667122032</v>
      </c>
      <c r="I15" s="146">
        <v>20.98171055568389</v>
      </c>
      <c r="J15" s="146">
        <v>27.76195317789238</v>
      </c>
      <c r="K15" s="146">
        <v>-18.929731587457368</v>
      </c>
      <c r="L15" s="146">
        <v>13.756552992636387</v>
      </c>
      <c r="M15" s="146">
        <v>22.566086713746003</v>
      </c>
      <c r="N15" s="145">
        <v>1</v>
      </c>
      <c r="O15" s="147">
        <f t="shared" si="0"/>
        <v>1.1249336967693402</v>
      </c>
      <c r="P15" s="147">
        <f t="shared" si="1"/>
        <v>1.1532258928636963</v>
      </c>
      <c r="Q15" s="147">
        <f t="shared" si="1"/>
        <v>1.1891986887827697</v>
      </c>
      <c r="R15" s="147">
        <f t="shared" si="1"/>
        <v>1.2606530478429259</v>
      </c>
      <c r="S15" s="147">
        <f t="shared" si="1"/>
        <v>1.36547857119237</v>
      </c>
      <c r="T15" s="147">
        <f t="shared" si="1"/>
        <v>1.5858589138778976</v>
      </c>
      <c r="U15" s="147">
        <f t="shared" si="1"/>
        <v>1.7650831361747412</v>
      </c>
      <c r="V15" s="147">
        <f t="shared" si="1"/>
        <v>2.1354277708741134</v>
      </c>
      <c r="W15" s="147">
        <f t="shared" si="1"/>
        <v>2.7282642287718959</v>
      </c>
      <c r="X15" s="147">
        <f t="shared" si="1"/>
        <v>2.2118111332687622</v>
      </c>
      <c r="Y15" s="147">
        <f t="shared" si="1"/>
        <v>2.5160801039139109</v>
      </c>
      <c r="Z15" s="147">
        <f t="shared" si="1"/>
        <v>3.0838609219504347</v>
      </c>
    </row>
    <row r="16" spans="1:26" x14ac:dyDescent="0.25">
      <c r="A16" s="149" t="s">
        <v>193</v>
      </c>
      <c r="B16" s="146">
        <v>0.92183066446843043</v>
      </c>
      <c r="C16" s="146">
        <v>0.35359062214183723</v>
      </c>
      <c r="D16" s="146">
        <v>3.9608188388627639</v>
      </c>
      <c r="E16" s="146">
        <v>1.1546133483889065</v>
      </c>
      <c r="F16" s="146">
        <v>1.1944872447938337</v>
      </c>
      <c r="G16" s="146">
        <v>5.056827497721855</v>
      </c>
      <c r="H16" s="146">
        <v>0.82796732302807641</v>
      </c>
      <c r="I16" s="146">
        <v>2.9475255704501109</v>
      </c>
      <c r="J16" s="146">
        <v>1.4888899025596913</v>
      </c>
      <c r="K16" s="146">
        <v>-1.0365421207707612</v>
      </c>
      <c r="L16" s="146">
        <v>-0.38735553266259615</v>
      </c>
      <c r="M16" s="146">
        <v>-0.79057175967733428</v>
      </c>
      <c r="N16" s="145">
        <v>1</v>
      </c>
      <c r="O16" s="147">
        <f t="shared" si="0"/>
        <v>1.0092183066446843</v>
      </c>
      <c r="P16" s="147">
        <f t="shared" si="1"/>
        <v>1.0127868079339186</v>
      </c>
      <c r="Q16" s="147">
        <f t="shared" si="1"/>
        <v>1.0529014586200822</v>
      </c>
      <c r="R16" s="147">
        <f t="shared" si="1"/>
        <v>1.0650583994066913</v>
      </c>
      <c r="S16" s="147">
        <f t="shared" si="1"/>
        <v>1.0777803861372095</v>
      </c>
      <c r="T16" s="147">
        <f t="shared" si="1"/>
        <v>1.1322818810684487</v>
      </c>
      <c r="U16" s="147">
        <f t="shared" si="1"/>
        <v>1.1416568050482632</v>
      </c>
      <c r="V16" s="147">
        <f t="shared" si="1"/>
        <v>1.1753074313038445</v>
      </c>
      <c r="W16" s="147">
        <f t="shared" si="1"/>
        <v>1.1928064649725612</v>
      </c>
      <c r="X16" s="147">
        <f t="shared" si="1"/>
        <v>1.1804425235438438</v>
      </c>
      <c r="Y16" s="147">
        <f t="shared" si="1"/>
        <v>1.1758700141189948</v>
      </c>
      <c r="Z16" s="147">
        <f t="shared" si="1"/>
        <v>1.1665739178568562</v>
      </c>
    </row>
    <row r="17" spans="1:26" x14ac:dyDescent="0.25">
      <c r="A17" s="149" t="s">
        <v>194</v>
      </c>
      <c r="B17" s="146">
        <v>29.991485720425857</v>
      </c>
      <c r="C17" s="146">
        <v>-3.3638766925138555</v>
      </c>
      <c r="D17" s="146">
        <v>3.5646422755149132</v>
      </c>
      <c r="E17" s="146">
        <v>8.4449434931086529</v>
      </c>
      <c r="F17" s="146">
        <v>10.991077928675239</v>
      </c>
      <c r="G17" s="146">
        <v>13.734990963759856</v>
      </c>
      <c r="H17" s="146">
        <v>8.8425316217071668</v>
      </c>
      <c r="I17" s="146">
        <v>8.4354370027954531</v>
      </c>
      <c r="J17" s="146">
        <v>11.36485349342226</v>
      </c>
      <c r="K17" s="146">
        <v>-12.993754932439913</v>
      </c>
      <c r="L17" s="146">
        <v>7.4410148378925385</v>
      </c>
      <c r="M17" s="146">
        <v>10.630176475739006</v>
      </c>
      <c r="N17" s="145">
        <v>1</v>
      </c>
      <c r="O17" s="147">
        <f t="shared" si="0"/>
        <v>1.2999148572042585</v>
      </c>
      <c r="P17" s="147">
        <f t="shared" si="1"/>
        <v>1.2561873243002397</v>
      </c>
      <c r="Q17" s="147">
        <f t="shared" si="1"/>
        <v>1.3009659087219057</v>
      </c>
      <c r="R17" s="147">
        <f t="shared" si="1"/>
        <v>1.410831744578078</v>
      </c>
      <c r="S17" s="147">
        <f t="shared" si="1"/>
        <v>1.5658973610671429</v>
      </c>
      <c r="T17" s="147">
        <f t="shared" si="1"/>
        <v>1.7809732221114689</v>
      </c>
      <c r="U17" s="147">
        <f t="shared" si="1"/>
        <v>1.9384563424508126</v>
      </c>
      <c r="V17" s="147">
        <f t="shared" si="1"/>
        <v>2.1019736060449437</v>
      </c>
      <c r="W17" s="147">
        <f t="shared" si="1"/>
        <v>2.3408598268423564</v>
      </c>
      <c r="X17" s="147">
        <f t="shared" si="1"/>
        <v>2.036694237630523</v>
      </c>
      <c r="Y17" s="147">
        <f t="shared" si="1"/>
        <v>2.1882449580551127</v>
      </c>
      <c r="Z17" s="147">
        <f t="shared" si="1"/>
        <v>2.4208592588178321</v>
      </c>
    </row>
    <row r="18" spans="1:26" x14ac:dyDescent="0.25">
      <c r="A18" s="149" t="s">
        <v>195</v>
      </c>
      <c r="B18" s="146">
        <v>1.859660871668197</v>
      </c>
      <c r="C18" s="146">
        <v>1.5853946141705251</v>
      </c>
      <c r="D18" s="146">
        <v>3.1953751365980168</v>
      </c>
      <c r="E18" s="146">
        <v>4.5276295973672802</v>
      </c>
      <c r="F18" s="146">
        <v>4.240428763983985</v>
      </c>
      <c r="G18" s="146">
        <v>5.0747250075884551</v>
      </c>
      <c r="H18" s="146">
        <v>22.023376952687698</v>
      </c>
      <c r="I18" s="146">
        <v>6.4712601029623045</v>
      </c>
      <c r="J18" s="146">
        <v>7.8609857949521853</v>
      </c>
      <c r="K18" s="146">
        <v>6.7643537493440533</v>
      </c>
      <c r="L18" s="146">
        <v>7.1446477462219207</v>
      </c>
      <c r="M18" s="146">
        <v>7.8594449561580291</v>
      </c>
      <c r="N18" s="145">
        <v>1</v>
      </c>
      <c r="O18" s="147">
        <f t="shared" si="0"/>
        <v>1.018596608716682</v>
      </c>
      <c r="P18" s="147">
        <f t="shared" si="0"/>
        <v>1.0347453844914001</v>
      </c>
      <c r="Q18" s="147">
        <f t="shared" si="0"/>
        <v>1.0678093812345339</v>
      </c>
      <c r="R18" s="147">
        <f t="shared" si="0"/>
        <v>1.1161558348227731</v>
      </c>
      <c r="S18" s="147">
        <f t="shared" si="0"/>
        <v>1.1634856278934835</v>
      </c>
      <c r="T18" s="147">
        <f t="shared" si="0"/>
        <v>1.2225293240118917</v>
      </c>
      <c r="U18" s="147">
        <f t="shared" si="0"/>
        <v>1.4917715653961754</v>
      </c>
      <c r="V18" s="147">
        <f t="shared" si="0"/>
        <v>1.5883079835349942</v>
      </c>
      <c r="W18" s="147">
        <f t="shared" si="0"/>
        <v>1.7131646485007717</v>
      </c>
      <c r="X18" s="147">
        <f t="shared" si="0"/>
        <v>1.8290491656340704</v>
      </c>
      <c r="Y18" s="147">
        <f t="shared" si="0"/>
        <v>1.9597282856238358</v>
      </c>
      <c r="Z18" s="147">
        <f t="shared" si="0"/>
        <v>2.1137520515227006</v>
      </c>
    </row>
    <row r="19" spans="1:26" x14ac:dyDescent="0.25">
      <c r="A19" s="149" t="s">
        <v>196</v>
      </c>
      <c r="B19" s="146">
        <v>0.67065957579910673</v>
      </c>
      <c r="C19" s="146">
        <v>2.3817191825671102</v>
      </c>
      <c r="D19" s="146">
        <v>1.1271126302189458</v>
      </c>
      <c r="E19" s="146">
        <v>1.2404814999071192</v>
      </c>
      <c r="F19" s="146">
        <v>5.774882403062918</v>
      </c>
      <c r="G19" s="146">
        <v>6.6171789293131269</v>
      </c>
      <c r="H19" s="146">
        <v>4.873643598019072</v>
      </c>
      <c r="I19" s="146">
        <v>2.8980939312044427</v>
      </c>
      <c r="J19" s="146">
        <v>0.28292564047359292</v>
      </c>
      <c r="K19" s="146">
        <v>5.4921939868922749</v>
      </c>
      <c r="L19" s="146">
        <v>-3.7050470152354364</v>
      </c>
      <c r="M19" s="146">
        <v>-2.2033191122483515</v>
      </c>
      <c r="N19" s="145">
        <v>1</v>
      </c>
      <c r="O19" s="147">
        <f t="shared" ref="O19:Z34" si="2">IF(B19="..","NA",(N19*(1+B19/100)))</f>
        <v>1.006706595757991</v>
      </c>
      <c r="P19" s="147">
        <f t="shared" si="2"/>
        <v>1.0306835198613276</v>
      </c>
      <c r="Q19" s="147">
        <f t="shared" si="2"/>
        <v>1.0423004839912697</v>
      </c>
      <c r="R19" s="147">
        <f t="shared" si="2"/>
        <v>1.0552300286686238</v>
      </c>
      <c r="S19" s="147">
        <f t="shared" si="2"/>
        <v>1.1161683219060439</v>
      </c>
      <c r="T19" s="147">
        <f t="shared" si="2"/>
        <v>1.1900271769188786</v>
      </c>
      <c r="U19" s="147">
        <f t="shared" si="2"/>
        <v>1.2480248602414727</v>
      </c>
      <c r="V19" s="147">
        <f t="shared" si="2"/>
        <v>1.2841937929760536</v>
      </c>
      <c r="W19" s="147">
        <f t="shared" si="2"/>
        <v>1.2878271064897531</v>
      </c>
      <c r="X19" s="147">
        <f t="shared" si="2"/>
        <v>1.3585570693939519</v>
      </c>
      <c r="Y19" s="147">
        <f t="shared" si="2"/>
        <v>1.3082218912441013</v>
      </c>
      <c r="Z19" s="147">
        <f t="shared" si="2"/>
        <v>1.2793975882837032</v>
      </c>
    </row>
    <row r="20" spans="1:26" x14ac:dyDescent="0.25">
      <c r="A20" s="149" t="s">
        <v>197</v>
      </c>
      <c r="B20" s="146">
        <v>185.29079825531204</v>
      </c>
      <c r="C20" s="146">
        <v>79.534572521797315</v>
      </c>
      <c r="D20" s="146">
        <v>44.893739095270064</v>
      </c>
      <c r="E20" s="146">
        <v>30.685321361102012</v>
      </c>
      <c r="F20" s="146">
        <v>22.675122647451971</v>
      </c>
      <c r="G20" s="146">
        <v>18.972162257279294</v>
      </c>
      <c r="H20" s="146">
        <v>10.74861042048758</v>
      </c>
      <c r="I20" s="146">
        <v>12.87270908822245</v>
      </c>
      <c r="J20" s="146">
        <v>21.213535555069399</v>
      </c>
      <c r="K20" s="146">
        <v>5.6838113883240169</v>
      </c>
      <c r="L20" s="146">
        <v>11.071485731255649</v>
      </c>
      <c r="M20" s="146">
        <v>71.179528774812781</v>
      </c>
      <c r="N20" s="145">
        <v>1</v>
      </c>
      <c r="O20" s="147">
        <f t="shared" si="2"/>
        <v>2.8529079825531207</v>
      </c>
      <c r="P20" s="147">
        <f t="shared" si="2"/>
        <v>5.1219561509169775</v>
      </c>
      <c r="Q20" s="147">
        <f t="shared" si="2"/>
        <v>7.4213937818837818</v>
      </c>
      <c r="R20" s="147">
        <f t="shared" si="2"/>
        <v>9.6986723133276627</v>
      </c>
      <c r="S20" s="147">
        <f t="shared" si="2"/>
        <v>11.897858155549178</v>
      </c>
      <c r="T20" s="147">
        <f t="shared" si="2"/>
        <v>14.155139109960905</v>
      </c>
      <c r="U20" s="147">
        <f t="shared" si="2"/>
        <v>15.676619867368675</v>
      </c>
      <c r="V20" s="147">
        <f t="shared" si="2"/>
        <v>17.694625537761528</v>
      </c>
      <c r="W20" s="147">
        <f t="shared" si="2"/>
        <v>21.44828121755096</v>
      </c>
      <c r="X20" s="147">
        <f t="shared" si="2"/>
        <v>22.66736106799388</v>
      </c>
      <c r="Y20" s="147">
        <f t="shared" si="2"/>
        <v>25.17697471428902</v>
      </c>
      <c r="Z20" s="147">
        <f t="shared" si="2"/>
        <v>43.097826675673716</v>
      </c>
    </row>
    <row r="21" spans="1:26" x14ac:dyDescent="0.25">
      <c r="A21" s="149" t="s">
        <v>198</v>
      </c>
      <c r="B21" s="146">
        <v>2.0717473014497614</v>
      </c>
      <c r="C21" s="146">
        <v>2.0407783760197304</v>
      </c>
      <c r="D21" s="146">
        <v>1.9064497581015871</v>
      </c>
      <c r="E21" s="146">
        <v>1.8942869288749904</v>
      </c>
      <c r="F21" s="146">
        <v>2.1944026651697754</v>
      </c>
      <c r="G21" s="146">
        <v>2.3495757090676221</v>
      </c>
      <c r="H21" s="146">
        <v>2.5157884669524151</v>
      </c>
      <c r="I21" s="146">
        <v>2.3364720588698589</v>
      </c>
      <c r="J21" s="146">
        <v>1.9253568431776245</v>
      </c>
      <c r="K21" s="146">
        <v>1.1380253607232049</v>
      </c>
      <c r="L21" s="146">
        <v>2.0359809872044963</v>
      </c>
      <c r="M21" s="146">
        <v>2.2197544484413072</v>
      </c>
      <c r="N21" s="145">
        <v>1</v>
      </c>
      <c r="O21" s="147">
        <f t="shared" si="2"/>
        <v>1.0207174730144977</v>
      </c>
      <c r="P21" s="147">
        <f t="shared" si="2"/>
        <v>1.0415480544840325</v>
      </c>
      <c r="Q21" s="147">
        <f t="shared" si="2"/>
        <v>1.0614046448492551</v>
      </c>
      <c r="R21" s="147">
        <f t="shared" si="2"/>
        <v>1.0815106942991066</v>
      </c>
      <c r="S21" s="147">
        <f t="shared" si="2"/>
        <v>1.1052433937989024</v>
      </c>
      <c r="T21" s="147">
        <f t="shared" si="2"/>
        <v>1.1312119241056759</v>
      </c>
      <c r="U21" s="147">
        <f t="shared" si="2"/>
        <v>1.1596708232291171</v>
      </c>
      <c r="V21" s="147">
        <f t="shared" si="2"/>
        <v>1.1867662079887316</v>
      </c>
      <c r="W21" s="147">
        <f t="shared" si="2"/>
        <v>1.2096156923867623</v>
      </c>
      <c r="X21" s="147">
        <f t="shared" si="2"/>
        <v>1.2233814257334112</v>
      </c>
      <c r="Y21" s="147">
        <f t="shared" si="2"/>
        <v>1.2482892389623348</v>
      </c>
      <c r="Z21" s="147">
        <f t="shared" si="2"/>
        <v>1.2759981948736154</v>
      </c>
    </row>
    <row r="22" spans="1:26" x14ac:dyDescent="0.25">
      <c r="A22" s="149" t="s">
        <v>199</v>
      </c>
      <c r="B22" s="146">
        <v>0.43700258037182493</v>
      </c>
      <c r="C22" s="146">
        <v>-0.18627188429628916</v>
      </c>
      <c r="D22" s="146">
        <v>1.7687457765564147</v>
      </c>
      <c r="E22" s="146">
        <v>-2.8771608966913931</v>
      </c>
      <c r="F22" s="146">
        <v>2.0714007974798534</v>
      </c>
      <c r="G22" s="146">
        <v>2.6799997171761021</v>
      </c>
      <c r="H22" s="146">
        <v>4.4789606961829236</v>
      </c>
      <c r="I22" s="146">
        <v>4.8452701708881989</v>
      </c>
      <c r="J22" s="146">
        <v>2.7330168561094439</v>
      </c>
      <c r="K22" s="146">
        <v>-3.0056604198179855</v>
      </c>
      <c r="L22" s="146">
        <v>1.1377956923535066</v>
      </c>
      <c r="M22" s="146">
        <v>4.2409554717042397</v>
      </c>
      <c r="N22" s="145">
        <v>1</v>
      </c>
      <c r="O22" s="147">
        <f t="shared" si="2"/>
        <v>1.0043700258037183</v>
      </c>
      <c r="P22" s="147">
        <f t="shared" si="2"/>
        <v>1.0024991668313465</v>
      </c>
      <c r="Q22" s="147">
        <f t="shared" si="2"/>
        <v>1.0202308285046893</v>
      </c>
      <c r="R22" s="147">
        <f t="shared" si="2"/>
        <v>0.99087714605096178</v>
      </c>
      <c r="S22" s="147">
        <f t="shared" si="2"/>
        <v>1.0114021831563069</v>
      </c>
      <c r="T22" s="147">
        <f t="shared" si="2"/>
        <v>1.0385077588044087</v>
      </c>
      <c r="U22" s="147">
        <f t="shared" si="2"/>
        <v>1.0850221131480684</v>
      </c>
      <c r="V22" s="147">
        <f t="shared" si="2"/>
        <v>1.1375943659439727</v>
      </c>
      <c r="W22" s="147">
        <f t="shared" si="2"/>
        <v>1.1686850117193728</v>
      </c>
      <c r="X22" s="147">
        <f t="shared" si="2"/>
        <v>1.1335583088897783</v>
      </c>
      <c r="Y22" s="147">
        <f t="shared" si="2"/>
        <v>1.1464558864986414</v>
      </c>
      <c r="Z22" s="147">
        <f t="shared" si="2"/>
        <v>1.195076570147781</v>
      </c>
    </row>
    <row r="23" spans="1:26" x14ac:dyDescent="0.25">
      <c r="A23" s="149" t="s">
        <v>200</v>
      </c>
      <c r="B23" s="146">
        <v>4.5260527215334747</v>
      </c>
      <c r="C23" s="146">
        <v>2.6600424677066599</v>
      </c>
      <c r="D23" s="146">
        <v>2.2919258985944566</v>
      </c>
      <c r="E23" s="146">
        <v>1.7011313618437782</v>
      </c>
      <c r="F23" s="146">
        <v>0.37749952545237875</v>
      </c>
      <c r="G23" s="146">
        <v>4.4239215838342432</v>
      </c>
      <c r="H23" s="146">
        <v>3.1563456619425665</v>
      </c>
      <c r="I23" s="146">
        <v>2.6260846022544655</v>
      </c>
      <c r="J23" s="146">
        <v>7.0785694606333038</v>
      </c>
      <c r="K23" s="146">
        <v>1.9507069093410081</v>
      </c>
      <c r="L23" s="146">
        <v>1.868362608422359</v>
      </c>
      <c r="M23" s="146">
        <v>2.4980100855889162</v>
      </c>
      <c r="N23" s="145">
        <v>1</v>
      </c>
      <c r="O23" s="147">
        <f t="shared" si="2"/>
        <v>1.0452605272153348</v>
      </c>
      <c r="P23" s="147">
        <f t="shared" si="2"/>
        <v>1.0730649011374371</v>
      </c>
      <c r="Q23" s="147">
        <f t="shared" si="2"/>
        <v>1.097658753515333</v>
      </c>
      <c r="R23" s="147">
        <f t="shared" si="2"/>
        <v>1.1163313708174059</v>
      </c>
      <c r="S23" s="147">
        <f t="shared" si="2"/>
        <v>1.1205455164447176</v>
      </c>
      <c r="T23" s="147">
        <f t="shared" si="2"/>
        <v>1.1701175714034022</v>
      </c>
      <c r="U23" s="147">
        <f t="shared" si="2"/>
        <v>1.2070505266080211</v>
      </c>
      <c r="V23" s="147">
        <f t="shared" si="2"/>
        <v>1.2387486946287058</v>
      </c>
      <c r="W23" s="147">
        <f t="shared" si="2"/>
        <v>1.3264343814206871</v>
      </c>
      <c r="X23" s="147">
        <f t="shared" si="2"/>
        <v>1.3523092285469351</v>
      </c>
      <c r="Y23" s="147">
        <f t="shared" si="2"/>
        <v>1.3775752685233509</v>
      </c>
      <c r="Z23" s="147">
        <f t="shared" si="2"/>
        <v>1.4119872376676428</v>
      </c>
    </row>
    <row r="24" spans="1:26" x14ac:dyDescent="0.25">
      <c r="A24" s="149" t="s">
        <v>201</v>
      </c>
      <c r="B24" s="146">
        <v>-4.2363554164647752</v>
      </c>
      <c r="C24" s="146">
        <v>-1.3691961746387733</v>
      </c>
      <c r="D24" s="146">
        <v>8.5804420451361665</v>
      </c>
      <c r="E24" s="146">
        <v>2.8247399907234154</v>
      </c>
      <c r="F24" s="146">
        <v>4.6921433622055417</v>
      </c>
      <c r="G24" s="146">
        <v>6.7623736506356522</v>
      </c>
      <c r="H24" s="146">
        <v>5.3771710568480557</v>
      </c>
      <c r="I24" s="146">
        <v>5.8664057651196515</v>
      </c>
      <c r="J24" s="146">
        <v>2.0853376488843054</v>
      </c>
      <c r="K24" s="146">
        <v>0.33366494548721448</v>
      </c>
      <c r="L24" s="146">
        <v>1.0489075417979166</v>
      </c>
      <c r="M24" s="146">
        <v>-3.2572528376846321E-2</v>
      </c>
      <c r="N24" s="145">
        <v>1</v>
      </c>
      <c r="O24" s="147">
        <f t="shared" si="2"/>
        <v>0.95763644583535223</v>
      </c>
      <c r="P24" s="147">
        <f t="shared" si="2"/>
        <v>0.94452452425202782</v>
      </c>
      <c r="Q24" s="147">
        <f t="shared" si="2"/>
        <v>1.0255689036575713</v>
      </c>
      <c r="R24" s="147">
        <f t="shared" si="2"/>
        <v>1.0545385586116103</v>
      </c>
      <c r="S24" s="147">
        <f t="shared" si="2"/>
        <v>1.1040190195914028</v>
      </c>
      <c r="T24" s="147">
        <f t="shared" si="2"/>
        <v>1.1786769108702579</v>
      </c>
      <c r="U24" s="147">
        <f t="shared" si="2"/>
        <v>1.2420563845753241</v>
      </c>
      <c r="V24" s="147">
        <f t="shared" si="2"/>
        <v>1.3149204519260875</v>
      </c>
      <c r="W24" s="147">
        <f t="shared" si="2"/>
        <v>1.3423409831629818</v>
      </c>
      <c r="X24" s="147">
        <f t="shared" si="2"/>
        <v>1.3468199044727049</v>
      </c>
      <c r="Y24" s="147">
        <f t="shared" si="2"/>
        <v>1.3609468000251546</v>
      </c>
      <c r="Z24" s="147">
        <f t="shared" si="2"/>
        <v>1.3605035052425225</v>
      </c>
    </row>
    <row r="25" spans="1:26" x14ac:dyDescent="0.25">
      <c r="A25" s="149" t="s">
        <v>202</v>
      </c>
      <c r="B25" s="146">
        <v>2.2862090910376907</v>
      </c>
      <c r="C25" s="146">
        <v>5.2663087253954473</v>
      </c>
      <c r="D25" s="146">
        <v>4.8812174827866528</v>
      </c>
      <c r="E25" s="146">
        <v>3.085074470131886</v>
      </c>
      <c r="F25" s="146">
        <v>3.7909325856616363</v>
      </c>
      <c r="G25" s="146">
        <v>5.8579339834577269</v>
      </c>
      <c r="H25" s="146">
        <v>5.4111949450596626</v>
      </c>
      <c r="I25" s="146">
        <v>3.1106604218952896</v>
      </c>
      <c r="J25" s="146">
        <v>5.6530724546437199</v>
      </c>
      <c r="K25" s="146">
        <v>4.851251140404031</v>
      </c>
      <c r="L25" s="146">
        <v>5.9855106273545715</v>
      </c>
      <c r="M25" s="146">
        <v>8.6071646619915185</v>
      </c>
      <c r="N25" s="145">
        <v>1</v>
      </c>
      <c r="O25" s="147">
        <f t="shared" si="2"/>
        <v>1.0228620909103769</v>
      </c>
      <c r="P25" s="147">
        <f t="shared" si="2"/>
        <v>1.0767291664527523</v>
      </c>
      <c r="Q25" s="147">
        <f t="shared" si="2"/>
        <v>1.1292866587679069</v>
      </c>
      <c r="R25" s="147">
        <f t="shared" si="2"/>
        <v>1.164125993172161</v>
      </c>
      <c r="S25" s="147">
        <f t="shared" si="2"/>
        <v>1.2082572247854817</v>
      </c>
      <c r="T25" s="147">
        <f t="shared" si="2"/>
        <v>1.2790361353637736</v>
      </c>
      <c r="U25" s="147">
        <f t="shared" si="2"/>
        <v>1.3482472740660645</v>
      </c>
      <c r="V25" s="147">
        <f t="shared" si="2"/>
        <v>1.3901866684097197</v>
      </c>
      <c r="W25" s="147">
        <f t="shared" si="2"/>
        <v>1.4687749280297189</v>
      </c>
      <c r="X25" s="147">
        <f t="shared" si="2"/>
        <v>1.5400288884757292</v>
      </c>
      <c r="Y25" s="147">
        <f t="shared" si="2"/>
        <v>1.6322074812597744</v>
      </c>
      <c r="Z25" s="147">
        <f t="shared" si="2"/>
        <v>1.7726942667971475</v>
      </c>
    </row>
    <row r="26" spans="1:26" x14ac:dyDescent="0.25">
      <c r="A26" s="149" t="s">
        <v>203</v>
      </c>
      <c r="B26" s="146">
        <v>5.1954043847189268</v>
      </c>
      <c r="C26" s="146">
        <v>1.8700947047308745</v>
      </c>
      <c r="D26" s="146">
        <v>2.8207574620418256</v>
      </c>
      <c r="E26" s="146">
        <v>6.3299920466670585</v>
      </c>
      <c r="F26" s="146">
        <v>7.9677086857005577</v>
      </c>
      <c r="G26" s="146">
        <v>5.9407972595702887</v>
      </c>
      <c r="H26" s="146">
        <v>13.663679851123959</v>
      </c>
      <c r="I26" s="146">
        <v>7.3733535756722119</v>
      </c>
      <c r="J26" s="146">
        <v>10.38118207541396</v>
      </c>
      <c r="K26" s="146">
        <v>-2.4198941906293356</v>
      </c>
      <c r="L26" s="146">
        <v>8.7775081308528513</v>
      </c>
      <c r="M26" s="146">
        <v>14.565891508915826</v>
      </c>
      <c r="N26" s="145">
        <v>1</v>
      </c>
      <c r="O26" s="147">
        <f t="shared" si="2"/>
        <v>1.0519540438471893</v>
      </c>
      <c r="P26" s="147">
        <f t="shared" si="2"/>
        <v>1.0716265807173779</v>
      </c>
      <c r="Q26" s="147">
        <f t="shared" si="2"/>
        <v>1.101854567458187</v>
      </c>
      <c r="R26" s="147">
        <f t="shared" si="2"/>
        <v>1.1716018739441281</v>
      </c>
      <c r="S26" s="147">
        <f t="shared" si="2"/>
        <v>1.2649516982162048</v>
      </c>
      <c r="T26" s="147">
        <f t="shared" si="2"/>
        <v>1.3400999140387209</v>
      </c>
      <c r="U26" s="147">
        <f t="shared" si="2"/>
        <v>1.523206875978159</v>
      </c>
      <c r="V26" s="147">
        <f t="shared" si="2"/>
        <v>1.6355183046329795</v>
      </c>
      <c r="W26" s="147">
        <f t="shared" si="2"/>
        <v>1.8053044377136527</v>
      </c>
      <c r="X26" s="147">
        <f t="shared" si="2"/>
        <v>1.7616179805022465</v>
      </c>
      <c r="Y26" s="147">
        <f t="shared" si="2"/>
        <v>1.9162441419753971</v>
      </c>
      <c r="Z26" s="147">
        <f t="shared" si="2"/>
        <v>2.1953621847414886</v>
      </c>
    </row>
    <row r="27" spans="1:26" x14ac:dyDescent="0.25">
      <c r="A27" s="149" t="s">
        <v>204</v>
      </c>
      <c r="B27" s="146">
        <v>28.790135739686519</v>
      </c>
      <c r="C27" s="146">
        <v>2.9619629630350772</v>
      </c>
      <c r="D27" s="146">
        <v>4.4615827879711247</v>
      </c>
      <c r="E27" s="146">
        <v>0.91238470486858603</v>
      </c>
      <c r="F27" s="146">
        <v>2.5724978449596563</v>
      </c>
      <c r="G27" s="146">
        <v>3.4575679233986136</v>
      </c>
      <c r="H27" s="146">
        <v>7.4425461181721886</v>
      </c>
      <c r="I27" s="146">
        <v>5.5504035196519652</v>
      </c>
      <c r="J27" s="146">
        <v>7.4067490848308069</v>
      </c>
      <c r="K27" s="146">
        <v>0.20680495626837114</v>
      </c>
      <c r="L27" s="146">
        <v>1.6394689434749949</v>
      </c>
      <c r="M27" s="146">
        <v>2.6087539533029798</v>
      </c>
      <c r="N27" s="145">
        <v>1</v>
      </c>
      <c r="O27" s="147">
        <f t="shared" si="2"/>
        <v>1.2879013573968652</v>
      </c>
      <c r="P27" s="147">
        <f t="shared" si="2"/>
        <v>1.3260485186033864</v>
      </c>
      <c r="Q27" s="147">
        <f t="shared" si="2"/>
        <v>1.3852112710695412</v>
      </c>
      <c r="R27" s="147">
        <f t="shared" si="2"/>
        <v>1.3978497268368955</v>
      </c>
      <c r="S27" s="147">
        <f t="shared" si="2"/>
        <v>1.433809380935549</v>
      </c>
      <c r="T27" s="147">
        <f t="shared" si="2"/>
        <v>1.4833843141734568</v>
      </c>
      <c r="U27" s="147">
        <f t="shared" si="2"/>
        <v>1.5937858758655485</v>
      </c>
      <c r="V27" s="147">
        <f t="shared" si="2"/>
        <v>1.682247423215306</v>
      </c>
      <c r="W27" s="147">
        <f t="shared" si="2"/>
        <v>1.8068472688388955</v>
      </c>
      <c r="X27" s="147">
        <f t="shared" si="2"/>
        <v>1.8105839185430539</v>
      </c>
      <c r="Y27" s="147">
        <f t="shared" si="2"/>
        <v>1.84026787958312</v>
      </c>
      <c r="Z27" s="147">
        <f t="shared" si="2"/>
        <v>1.8882759406431096</v>
      </c>
    </row>
    <row r="28" spans="1:26" x14ac:dyDescent="0.25">
      <c r="A28" s="149" t="s">
        <v>205</v>
      </c>
      <c r="B28" s="146">
        <v>14.170966891306634</v>
      </c>
      <c r="C28" s="146">
        <v>8.3128250891515592</v>
      </c>
      <c r="D28" s="146">
        <v>1.1873707045576793</v>
      </c>
      <c r="E28" s="146">
        <v>3.2590844251837865</v>
      </c>
      <c r="F28" s="146">
        <v>10.078788741227896</v>
      </c>
      <c r="G28" s="146">
        <v>15.471706332342833</v>
      </c>
      <c r="H28" s="146">
        <v>7.8756493188542009</v>
      </c>
      <c r="I28" s="146">
        <v>4.5361280927417909</v>
      </c>
      <c r="J28" s="146">
        <v>8.7347820791422635</v>
      </c>
      <c r="K28" s="146">
        <v>3.4288689424158463</v>
      </c>
      <c r="L28" s="146">
        <v>18.921543914598232</v>
      </c>
      <c r="M28" s="146">
        <v>5.9566507512384987</v>
      </c>
      <c r="N28" s="145">
        <v>1</v>
      </c>
      <c r="O28" s="147">
        <f t="shared" si="2"/>
        <v>1.1417096689130664</v>
      </c>
      <c r="P28" s="147">
        <f t="shared" si="2"/>
        <v>1.2366179967157409</v>
      </c>
      <c r="Q28" s="147">
        <f t="shared" si="2"/>
        <v>1.2513012365360316</v>
      </c>
      <c r="R28" s="147">
        <f t="shared" si="2"/>
        <v>1.2920822002481096</v>
      </c>
      <c r="S28" s="147">
        <f t="shared" si="2"/>
        <v>1.4223084355741258</v>
      </c>
      <c r="T28" s="147">
        <f t="shared" si="2"/>
        <v>1.642363819866294</v>
      </c>
      <c r="U28" s="147">
        <f t="shared" si="2"/>
        <v>1.7717106348587017</v>
      </c>
      <c r="V28" s="147">
        <f t="shared" si="2"/>
        <v>1.8520776986886214</v>
      </c>
      <c r="W28" s="147">
        <f t="shared" si="2"/>
        <v>2.0138526496054654</v>
      </c>
      <c r="X28" s="147">
        <f t="shared" si="2"/>
        <v>2.0829050176538058</v>
      </c>
      <c r="Y28" s="147">
        <f t="shared" si="2"/>
        <v>2.4770228052685406</v>
      </c>
      <c r="Z28" s="147">
        <f t="shared" si="2"/>
        <v>2.6245704028069179</v>
      </c>
    </row>
    <row r="29" spans="1:26" x14ac:dyDescent="0.25">
      <c r="A29" s="149" t="s">
        <v>70</v>
      </c>
      <c r="B29" s="146">
        <v>6.1778397715256119</v>
      </c>
      <c r="C29" s="146">
        <v>8.9661796822251318</v>
      </c>
      <c r="D29" s="146">
        <v>10.555805329986057</v>
      </c>
      <c r="E29" s="146">
        <v>13.726475622810355</v>
      </c>
      <c r="F29" s="146">
        <v>8.0362172955648532</v>
      </c>
      <c r="G29" s="146">
        <v>7.2129980528486044</v>
      </c>
      <c r="H29" s="146">
        <v>6.1514401780052026</v>
      </c>
      <c r="I29" s="146">
        <v>5.8645301340476124</v>
      </c>
      <c r="J29" s="146">
        <v>8.3349497118901752</v>
      </c>
      <c r="K29" s="146">
        <v>7.1851464681938211</v>
      </c>
      <c r="L29" s="146">
        <v>8.2285350577905092</v>
      </c>
      <c r="M29" s="146">
        <v>6.9688847519690569</v>
      </c>
      <c r="N29" s="145">
        <v>1</v>
      </c>
      <c r="O29" s="147">
        <f t="shared" si="2"/>
        <v>1.0617783977152562</v>
      </c>
      <c r="P29" s="147">
        <f t="shared" si="2"/>
        <v>1.156979356681457</v>
      </c>
      <c r="Q29" s="147">
        <f t="shared" si="2"/>
        <v>1.2791078452808766</v>
      </c>
      <c r="R29" s="147">
        <f t="shared" si="2"/>
        <v>1.454684271852811</v>
      </c>
      <c r="S29" s="147">
        <f t="shared" si="2"/>
        <v>1.5715858609033082</v>
      </c>
      <c r="T29" s="147">
        <f t="shared" si="2"/>
        <v>1.6849443184491077</v>
      </c>
      <c r="U29" s="147">
        <f t="shared" si="2"/>
        <v>1.7885926602312019</v>
      </c>
      <c r="V29" s="147">
        <f t="shared" si="2"/>
        <v>1.8934852157658246</v>
      </c>
      <c r="W29" s="147">
        <f t="shared" si="2"/>
        <v>2.0513062563019813</v>
      </c>
      <c r="X29" s="147">
        <f t="shared" si="2"/>
        <v>2.1986956153285018</v>
      </c>
      <c r="Y29" s="147">
        <f t="shared" si="2"/>
        <v>2.3796160548499103</v>
      </c>
      <c r="Z29" s="147">
        <f t="shared" si="2"/>
        <v>2.5454487552517535</v>
      </c>
    </row>
    <row r="30" spans="1:26" x14ac:dyDescent="0.25">
      <c r="A30" s="149" t="s">
        <v>206</v>
      </c>
      <c r="B30" s="146">
        <v>29.015709408331475</v>
      </c>
      <c r="C30" s="146">
        <v>-5.5918990467814638</v>
      </c>
      <c r="D30" s="146">
        <v>0.37420917042510382</v>
      </c>
      <c r="E30" s="146">
        <v>6.104611342593941</v>
      </c>
      <c r="F30" s="146">
        <v>15.886165057164533</v>
      </c>
      <c r="G30" s="146">
        <v>18.766319539313869</v>
      </c>
      <c r="H30" s="146">
        <v>10.04772088786909</v>
      </c>
      <c r="I30" s="146">
        <v>1.1204480486911592</v>
      </c>
      <c r="J30" s="146">
        <v>12.692729808445335</v>
      </c>
      <c r="K30" s="146">
        <v>-22.091416330987826</v>
      </c>
      <c r="L30" s="146">
        <v>5.3087401915079369</v>
      </c>
      <c r="M30" s="146">
        <v>20.351113813117408</v>
      </c>
      <c r="N30" s="145">
        <v>1</v>
      </c>
      <c r="O30" s="147">
        <f t="shared" si="2"/>
        <v>1.2901570940833147</v>
      </c>
      <c r="P30" s="147">
        <f t="shared" si="2"/>
        <v>1.2180128118372864</v>
      </c>
      <c r="Q30" s="147">
        <f t="shared" si="2"/>
        <v>1.2225707274761342</v>
      </c>
      <c r="R30" s="147">
        <f t="shared" si="2"/>
        <v>1.2972039187768756</v>
      </c>
      <c r="S30" s="147">
        <f t="shared" si="2"/>
        <v>1.5032798744417766</v>
      </c>
      <c r="T30" s="147">
        <f t="shared" si="2"/>
        <v>1.7853901792497167</v>
      </c>
      <c r="U30" s="147">
        <f t="shared" si="2"/>
        <v>1.964781201220154</v>
      </c>
      <c r="V30" s="147">
        <f t="shared" si="2"/>
        <v>1.986795553850276</v>
      </c>
      <c r="W30" s="147">
        <f t="shared" si="2"/>
        <v>2.2389741453466967</v>
      </c>
      <c r="X30" s="147">
        <f t="shared" si="2"/>
        <v>1.7443530453549816</v>
      </c>
      <c r="Y30" s="147">
        <f t="shared" si="2"/>
        <v>1.836956216555534</v>
      </c>
      <c r="Z30" s="147">
        <f t="shared" si="2"/>
        <v>2.210797266883886</v>
      </c>
    </row>
    <row r="31" spans="1:26" x14ac:dyDescent="0.25">
      <c r="A31" s="149" t="s">
        <v>207</v>
      </c>
      <c r="B31" s="146">
        <v>6.5221676777862854</v>
      </c>
      <c r="C31" s="146">
        <v>6.1787446579204044</v>
      </c>
      <c r="D31" s="146">
        <v>3.9670961975188561</v>
      </c>
      <c r="E31" s="146">
        <v>2.2335049816223318</v>
      </c>
      <c r="F31" s="146">
        <v>4.7881230973375324</v>
      </c>
      <c r="G31" s="146">
        <v>6.6220402283146029</v>
      </c>
      <c r="H31" s="146">
        <v>6.8495115188263185</v>
      </c>
      <c r="I31" s="146">
        <v>11.167113800982293</v>
      </c>
      <c r="J31" s="146">
        <v>8.1013048773655782</v>
      </c>
      <c r="K31" s="146">
        <v>4.2023290318543616</v>
      </c>
      <c r="L31" s="146">
        <v>1.2378977260141681</v>
      </c>
      <c r="M31" s="146">
        <v>6.9614542454955313</v>
      </c>
      <c r="N31" s="145">
        <v>1</v>
      </c>
      <c r="O31" s="147">
        <f t="shared" si="2"/>
        <v>1.0652216767778628</v>
      </c>
      <c r="P31" s="147">
        <f t="shared" si="2"/>
        <v>1.1310390042267853</v>
      </c>
      <c r="Q31" s="147">
        <f t="shared" si="2"/>
        <v>1.1759084095559211</v>
      </c>
      <c r="R31" s="147">
        <f t="shared" si="2"/>
        <v>1.2021723824626687</v>
      </c>
      <c r="S31" s="147">
        <f t="shared" si="2"/>
        <v>1.2597338759771766</v>
      </c>
      <c r="T31" s="147">
        <f t="shared" si="2"/>
        <v>1.343153960014092</v>
      </c>
      <c r="U31" s="147">
        <f t="shared" si="2"/>
        <v>1.435153445220829</v>
      </c>
      <c r="V31" s="147">
        <f t="shared" si="2"/>
        <v>1.5954186636673571</v>
      </c>
      <c r="W31" s="147">
        <f t="shared" si="2"/>
        <v>1.7246683936814413</v>
      </c>
      <c r="X31" s="147">
        <f t="shared" si="2"/>
        <v>1.7971446342923327</v>
      </c>
      <c r="Y31" s="147">
        <f t="shared" si="2"/>
        <v>1.8193914468534231</v>
      </c>
      <c r="Z31" s="147">
        <f t="shared" si="2"/>
        <v>1.9460475499725831</v>
      </c>
    </row>
    <row r="32" spans="1:26" x14ac:dyDescent="0.25">
      <c r="A32" s="149" t="s">
        <v>208</v>
      </c>
      <c r="B32" s="146">
        <v>-1.6646693500322129</v>
      </c>
      <c r="C32" s="146">
        <v>4.0661418056359793</v>
      </c>
      <c r="D32" s="146">
        <v>3.0569860953838059</v>
      </c>
      <c r="E32" s="146">
        <v>1.4847288120672317</v>
      </c>
      <c r="F32" s="146">
        <v>9.0648589680270675E-2</v>
      </c>
      <c r="G32" s="146">
        <v>3.7393853990327415</v>
      </c>
      <c r="H32" s="146">
        <v>-0.65963185047010597</v>
      </c>
      <c r="I32" s="146">
        <v>2.258513799888334</v>
      </c>
      <c r="J32" s="146">
        <v>9.1619456468970952</v>
      </c>
      <c r="K32" s="146">
        <v>2.3764027654196127</v>
      </c>
      <c r="L32" s="146">
        <v>7.1985967669273094</v>
      </c>
      <c r="M32" s="146">
        <v>3.2026759102019184</v>
      </c>
      <c r="N32" s="145">
        <v>1</v>
      </c>
      <c r="O32" s="147">
        <f t="shared" si="2"/>
        <v>0.98335330649967789</v>
      </c>
      <c r="P32" s="147">
        <f t="shared" si="2"/>
        <v>1.023337846392365</v>
      </c>
      <c r="Q32" s="147">
        <f t="shared" si="2"/>
        <v>1.0546211420653797</v>
      </c>
      <c r="R32" s="147">
        <f t="shared" si="2"/>
        <v>1.0702794060197769</v>
      </c>
      <c r="S32" s="147">
        <f t="shared" si="2"/>
        <v>1.0712495992069722</v>
      </c>
      <c r="T32" s="147">
        <f t="shared" si="2"/>
        <v>1.1113077503069144</v>
      </c>
      <c r="U32" s="147">
        <f t="shared" si="2"/>
        <v>1.1039772104291472</v>
      </c>
      <c r="V32" s="147">
        <f t="shared" si="2"/>
        <v>1.1289106880743116</v>
      </c>
      <c r="W32" s="147">
        <f t="shared" si="2"/>
        <v>1.232340871717692</v>
      </c>
      <c r="X32" s="147">
        <f t="shared" si="2"/>
        <v>1.2616262542725876</v>
      </c>
      <c r="Y32" s="147">
        <f t="shared" si="2"/>
        <v>1.3524456410233603</v>
      </c>
      <c r="Z32" s="147">
        <f t="shared" si="2"/>
        <v>1.3957600917669912</v>
      </c>
    </row>
    <row r="33" spans="1:26" x14ac:dyDescent="0.25">
      <c r="A33" s="149" t="s">
        <v>209</v>
      </c>
      <c r="B33" s="146">
        <v>38.944893197340662</v>
      </c>
      <c r="C33" s="146">
        <v>13.7164067914469</v>
      </c>
      <c r="D33" s="146">
        <v>1.0278585710680233</v>
      </c>
      <c r="E33" s="146">
        <v>11.945748639384007</v>
      </c>
      <c r="F33" s="146">
        <v>13.146159345047309</v>
      </c>
      <c r="G33" s="146">
        <v>18.856933467206915</v>
      </c>
      <c r="H33" s="146">
        <v>2.8451279741418034</v>
      </c>
      <c r="I33" s="146">
        <v>6.901875290025643</v>
      </c>
      <c r="J33" s="146">
        <v>23.990943267148808</v>
      </c>
      <c r="K33" s="146">
        <v>8.2473528882122338</v>
      </c>
      <c r="L33" s="146">
        <v>12.303295978186028</v>
      </c>
      <c r="M33" s="146">
        <v>14.29433840093867</v>
      </c>
      <c r="N33" s="145">
        <v>1</v>
      </c>
      <c r="O33" s="147">
        <f t="shared" si="2"/>
        <v>1.3894489319734067</v>
      </c>
      <c r="P33" s="147">
        <f t="shared" si="2"/>
        <v>1.5800313996422934</v>
      </c>
      <c r="Q33" s="147">
        <f t="shared" si="2"/>
        <v>1.5962718878090827</v>
      </c>
      <c r="R33" s="147">
        <f t="shared" si="2"/>
        <v>1.7869585151279055</v>
      </c>
      <c r="S33" s="147">
        <f t="shared" si="2"/>
        <v>2.0218749289565112</v>
      </c>
      <c r="T33" s="147">
        <f t="shared" si="2"/>
        <v>2.4031385390999778</v>
      </c>
      <c r="U33" s="147">
        <f t="shared" si="2"/>
        <v>2.471510905933294</v>
      </c>
      <c r="V33" s="147">
        <f t="shared" si="2"/>
        <v>2.6420915064401926</v>
      </c>
      <c r="W33" s="147">
        <f t="shared" si="2"/>
        <v>3.2759541808164165</v>
      </c>
      <c r="X33" s="147">
        <f t="shared" si="2"/>
        <v>3.5461336825644887</v>
      </c>
      <c r="Y33" s="147">
        <f t="shared" si="2"/>
        <v>3.9824250053125452</v>
      </c>
      <c r="Z33" s="147">
        <f t="shared" si="2"/>
        <v>4.5516863121355202</v>
      </c>
    </row>
    <row r="34" spans="1:26" x14ac:dyDescent="0.25">
      <c r="A34" s="149" t="s">
        <v>212</v>
      </c>
      <c r="B34" s="146">
        <v>-7.9011034611823732</v>
      </c>
      <c r="C34" s="146">
        <v>5.155335049512999</v>
      </c>
      <c r="D34" s="146">
        <v>-0.36320894353795552</v>
      </c>
      <c r="E34" s="146">
        <v>4.9210997613544833</v>
      </c>
      <c r="F34" s="146">
        <v>-6.3325469735715814</v>
      </c>
      <c r="G34" s="146">
        <v>-1.7948831980997682</v>
      </c>
      <c r="H34" s="146">
        <v>4.6397709195863683</v>
      </c>
      <c r="I34" s="146">
        <v>8.7514190157766478</v>
      </c>
      <c r="J34" s="146">
        <v>3.5459326476599671</v>
      </c>
      <c r="K34" s="146">
        <v>2.1745980518710155</v>
      </c>
      <c r="L34" s="146">
        <v>0.50496459189841403</v>
      </c>
      <c r="M34" s="146">
        <v>2.6765121645642864</v>
      </c>
      <c r="N34" s="145">
        <v>1</v>
      </c>
      <c r="O34" s="147">
        <f t="shared" si="2"/>
        <v>0.92098896538817621</v>
      </c>
      <c r="P34" s="147">
        <f t="shared" si="2"/>
        <v>0.96846903232297998</v>
      </c>
      <c r="Q34" s="147">
        <f t="shared" si="2"/>
        <v>0.96495146618218741</v>
      </c>
      <c r="R34" s="147">
        <f t="shared" si="2"/>
        <v>1.0124376904816657</v>
      </c>
      <c r="S34" s="147">
        <f t="shared" si="2"/>
        <v>0.9483245981537709</v>
      </c>
      <c r="T34" s="147">
        <f t="shared" si="2"/>
        <v>0.93130327927806167</v>
      </c>
      <c r="U34" s="147">
        <f t="shared" si="2"/>
        <v>0.97451361800315928</v>
      </c>
      <c r="V34" s="147">
        <f t="shared" si="2"/>
        <v>1.0597973880804208</v>
      </c>
      <c r="W34" s="147">
        <f t="shared" si="2"/>
        <v>1.0973770896634121</v>
      </c>
      <c r="X34" s="147">
        <f t="shared" si="2"/>
        <v>1.1212406304769114</v>
      </c>
      <c r="Y34" s="147">
        <f t="shared" si="2"/>
        <v>1.1269024986507983</v>
      </c>
      <c r="Z34" s="147">
        <f t="shared" si="2"/>
        <v>1.1570641811099658</v>
      </c>
    </row>
    <row r="35" spans="1:26" x14ac:dyDescent="0.25">
      <c r="A35" s="149" t="s">
        <v>210</v>
      </c>
      <c r="B35" s="146">
        <v>-3.2036246891779143</v>
      </c>
      <c r="C35" s="146">
        <v>2.6428280655387084</v>
      </c>
      <c r="D35" s="146">
        <v>0.71614400918591059</v>
      </c>
      <c r="E35" s="146">
        <v>1.7975224891448391</v>
      </c>
      <c r="F35" s="146">
        <v>4.8237384271210288</v>
      </c>
      <c r="G35" s="146">
        <v>6.0766799436070613</v>
      </c>
      <c r="H35" s="146">
        <v>4.6299188305130912</v>
      </c>
      <c r="I35" s="146">
        <v>6.519244229584757</v>
      </c>
      <c r="J35" s="146">
        <v>12.253786606976163</v>
      </c>
      <c r="K35" s="146">
        <v>2.5043846622158696</v>
      </c>
      <c r="L35" s="146">
        <v>3.1205928696397507</v>
      </c>
      <c r="M35" s="146">
        <v>3.3640662498835923</v>
      </c>
      <c r="N35" s="145">
        <v>1</v>
      </c>
      <c r="O35" s="147">
        <f t="shared" ref="O35:Z50" si="3">IF(B35="..","NA",(N35*(1+B35/100)))</f>
        <v>0.9679637531082208</v>
      </c>
      <c r="P35" s="147">
        <f t="shared" si="3"/>
        <v>0.99354537083960659</v>
      </c>
      <c r="Q35" s="147">
        <f t="shared" si="3"/>
        <v>1.0006605864914184</v>
      </c>
      <c r="R35" s="147">
        <f t="shared" si="3"/>
        <v>1.0186476855736104</v>
      </c>
      <c r="S35" s="147">
        <f t="shared" si="3"/>
        <v>1.0677845854196035</v>
      </c>
      <c r="T35" s="147">
        <f t="shared" si="3"/>
        <v>1.1326704371627243</v>
      </c>
      <c r="U35" s="147">
        <f t="shared" si="3"/>
        <v>1.1851121590205762</v>
      </c>
      <c r="V35" s="147">
        <f t="shared" si="3"/>
        <v>1.2623725150616325</v>
      </c>
      <c r="W35" s="147">
        <f t="shared" si="3"/>
        <v>1.4170609492424029</v>
      </c>
      <c r="X35" s="147">
        <f t="shared" si="3"/>
        <v>1.4525496063094803</v>
      </c>
      <c r="Y35" s="147">
        <f t="shared" si="3"/>
        <v>1.4978777657519542</v>
      </c>
      <c r="Z35" s="147">
        <f t="shared" si="3"/>
        <v>1.548267366134126</v>
      </c>
    </row>
    <row r="36" spans="1:26" x14ac:dyDescent="0.25">
      <c r="A36" s="149" t="s">
        <v>211</v>
      </c>
      <c r="B36" s="146">
        <v>2.8661870482501968</v>
      </c>
      <c r="C36" s="146">
        <v>2.1785001044280108</v>
      </c>
      <c r="D36" s="146">
        <v>3.2478680254360199</v>
      </c>
      <c r="E36" s="146">
        <v>0.35757517261959038</v>
      </c>
      <c r="F36" s="146">
        <v>1.5085002806998489</v>
      </c>
      <c r="G36" s="146">
        <v>2.6306185335275103</v>
      </c>
      <c r="H36" s="146">
        <v>3.9397903128711533</v>
      </c>
      <c r="I36" s="146">
        <v>1.0230804109758083</v>
      </c>
      <c r="J36" s="146">
        <v>3.6640469773115143</v>
      </c>
      <c r="K36" s="146">
        <v>3.7073275932126109</v>
      </c>
      <c r="L36" s="146">
        <v>2.6186091578353654</v>
      </c>
      <c r="M36" s="146">
        <v>2.9673265595357918</v>
      </c>
      <c r="N36" s="145">
        <v>1</v>
      </c>
      <c r="O36" s="147">
        <f t="shared" si="3"/>
        <v>1.0286618704825019</v>
      </c>
      <c r="P36" s="147">
        <f t="shared" si="3"/>
        <v>1.0510712704051743</v>
      </c>
      <c r="Q36" s="147">
        <f t="shared" si="3"/>
        <v>1.0852086781212082</v>
      </c>
      <c r="R36" s="147">
        <f t="shared" si="3"/>
        <v>1.0890891149252828</v>
      </c>
      <c r="S36" s="147">
        <f t="shared" si="3"/>
        <v>1.1055180272810021</v>
      </c>
      <c r="T36" s="147">
        <f t="shared" si="3"/>
        <v>1.1345999893981438</v>
      </c>
      <c r="U36" s="147">
        <f t="shared" si="3"/>
        <v>1.1793008498702888</v>
      </c>
      <c r="V36" s="147">
        <f t="shared" si="3"/>
        <v>1.191366045851783</v>
      </c>
      <c r="W36" s="147">
        <f t="shared" si="3"/>
        <v>1.2350182574435309</v>
      </c>
      <c r="X36" s="147">
        <f t="shared" si="3"/>
        <v>1.2808044300829486</v>
      </c>
      <c r="Y36" s="147">
        <f t="shared" si="3"/>
        <v>1.3143436921830618</v>
      </c>
      <c r="Z36" s="147">
        <f t="shared" si="3"/>
        <v>1.3533445616447932</v>
      </c>
    </row>
    <row r="37" spans="1:26" x14ac:dyDescent="0.25">
      <c r="A37" s="149" t="s">
        <v>71</v>
      </c>
      <c r="B37" s="146">
        <v>4.2723608198153613</v>
      </c>
      <c r="C37" s="146">
        <v>1.6230619379697231</v>
      </c>
      <c r="D37" s="146">
        <v>1.2274262703564744</v>
      </c>
      <c r="E37" s="146">
        <v>3.3350919895849103</v>
      </c>
      <c r="F37" s="146">
        <v>3.2793530253430845</v>
      </c>
      <c r="G37" s="146">
        <v>3.2088703337509656</v>
      </c>
      <c r="H37" s="146">
        <v>2.7092891561271415</v>
      </c>
      <c r="I37" s="146">
        <v>3.2384435425428819</v>
      </c>
      <c r="J37" s="146">
        <v>3.8924298717594894</v>
      </c>
      <c r="K37" s="146">
        <v>-2.1442545972103488</v>
      </c>
      <c r="L37" s="146">
        <v>2.6468104131779597</v>
      </c>
      <c r="M37" s="146">
        <v>3.2388911520057775</v>
      </c>
      <c r="N37" s="145">
        <v>1</v>
      </c>
      <c r="O37" s="147">
        <f t="shared" si="3"/>
        <v>1.0427236081981537</v>
      </c>
      <c r="P37" s="147">
        <f t="shared" si="3"/>
        <v>1.0596476582010426</v>
      </c>
      <c r="Q37" s="147">
        <f t="shared" si="3"/>
        <v>1.0726540519310195</v>
      </c>
      <c r="R37" s="147">
        <f t="shared" si="3"/>
        <v>1.1084280512929288</v>
      </c>
      <c r="S37" s="147">
        <f t="shared" si="3"/>
        <v>1.1447773201267548</v>
      </c>
      <c r="T37" s="147">
        <f t="shared" si="3"/>
        <v>1.1815117399398116</v>
      </c>
      <c r="U37" s="147">
        <f t="shared" si="3"/>
        <v>1.21352230938837</v>
      </c>
      <c r="V37" s="147">
        <f t="shared" si="3"/>
        <v>1.2528215442540749</v>
      </c>
      <c r="W37" s="147">
        <f t="shared" si="3"/>
        <v>1.3015867442824589</v>
      </c>
      <c r="X37" s="147">
        <f t="shared" si="3"/>
        <v>1.2736774106815019</v>
      </c>
      <c r="Y37" s="147">
        <f t="shared" si="3"/>
        <v>1.3073892370177151</v>
      </c>
      <c r="Z37" s="147">
        <f t="shared" si="3"/>
        <v>1.3497341513377576</v>
      </c>
    </row>
    <row r="38" spans="1:26" x14ac:dyDescent="0.25">
      <c r="A38" s="149" t="s">
        <v>213</v>
      </c>
      <c r="B38" s="146" t="s">
        <v>182</v>
      </c>
      <c r="C38" s="146" t="s">
        <v>182</v>
      </c>
      <c r="D38" s="146" t="s">
        <v>182</v>
      </c>
      <c r="E38" s="146" t="s">
        <v>182</v>
      </c>
      <c r="F38" s="146" t="s">
        <v>182</v>
      </c>
      <c r="G38" s="146" t="s">
        <v>182</v>
      </c>
      <c r="H38" s="146" t="s">
        <v>182</v>
      </c>
      <c r="I38" s="146" t="s">
        <v>182</v>
      </c>
      <c r="J38" s="146" t="s">
        <v>182</v>
      </c>
      <c r="K38" s="146" t="s">
        <v>182</v>
      </c>
      <c r="L38" s="146" t="s">
        <v>182</v>
      </c>
      <c r="M38" s="146" t="s">
        <v>182</v>
      </c>
      <c r="N38" s="145">
        <v>1</v>
      </c>
      <c r="O38" s="147" t="str">
        <f t="shared" si="3"/>
        <v>NA</v>
      </c>
      <c r="P38" s="147" t="str">
        <f t="shared" si="3"/>
        <v>NA</v>
      </c>
      <c r="Q38" s="147" t="str">
        <f t="shared" si="3"/>
        <v>NA</v>
      </c>
      <c r="R38" s="147" t="str">
        <f t="shared" si="3"/>
        <v>NA</v>
      </c>
      <c r="S38" s="147" t="str">
        <f t="shared" si="3"/>
        <v>NA</v>
      </c>
      <c r="T38" s="147" t="str">
        <f t="shared" si="3"/>
        <v>NA</v>
      </c>
      <c r="U38" s="147" t="str">
        <f t="shared" si="3"/>
        <v>NA</v>
      </c>
      <c r="V38" s="147" t="str">
        <f t="shared" si="3"/>
        <v>NA</v>
      </c>
      <c r="W38" s="147" t="str">
        <f t="shared" si="3"/>
        <v>NA</v>
      </c>
      <c r="X38" s="147" t="str">
        <f t="shared" si="3"/>
        <v>NA</v>
      </c>
      <c r="Y38" s="147" t="str">
        <f t="shared" si="3"/>
        <v>NA</v>
      </c>
      <c r="Z38" s="147" t="str">
        <f t="shared" si="3"/>
        <v>NA</v>
      </c>
    </row>
    <row r="39" spans="1:26" x14ac:dyDescent="0.25">
      <c r="A39" s="149" t="s">
        <v>214</v>
      </c>
      <c r="B39" s="146">
        <v>8.5066207398790823</v>
      </c>
      <c r="C39" s="146">
        <v>0.42589674014365642</v>
      </c>
      <c r="D39" s="146">
        <v>-2.3718306548562964</v>
      </c>
      <c r="E39" s="146">
        <v>1.3364014981464152</v>
      </c>
      <c r="F39" s="146">
        <v>-4.4398828484636113</v>
      </c>
      <c r="G39" s="146">
        <v>5.1965652843304326</v>
      </c>
      <c r="H39" s="146">
        <v>0.55077189352547862</v>
      </c>
      <c r="I39" s="146">
        <v>-2.3203693652352229</v>
      </c>
      <c r="J39" s="146">
        <v>5.1480171475891865</v>
      </c>
      <c r="K39" s="146">
        <v>-3.3569915844593083</v>
      </c>
      <c r="L39" s="146">
        <v>-1.423878463175555</v>
      </c>
      <c r="M39" s="146">
        <v>1.9626477382045096</v>
      </c>
      <c r="N39" s="145">
        <v>1</v>
      </c>
      <c r="O39" s="147">
        <f t="shared" si="3"/>
        <v>1.0850662073987909</v>
      </c>
      <c r="P39" s="147">
        <f t="shared" si="3"/>
        <v>1.0896874690045029</v>
      </c>
      <c r="Q39" s="147">
        <f t="shared" si="3"/>
        <v>1.0638419275725264</v>
      </c>
      <c r="R39" s="147">
        <f t="shared" si="3"/>
        <v>1.0780591270305153</v>
      </c>
      <c r="S39" s="147">
        <f t="shared" si="3"/>
        <v>1.0301945647531909</v>
      </c>
      <c r="T39" s="147">
        <f t="shared" si="3"/>
        <v>1.0837292978662143</v>
      </c>
      <c r="U39" s="147">
        <f t="shared" si="3"/>
        <v>1.0896981742407625</v>
      </c>
      <c r="V39" s="147">
        <f t="shared" si="3"/>
        <v>1.0644131516321524</v>
      </c>
      <c r="W39" s="147">
        <f t="shared" si="3"/>
        <v>1.1192093231993703</v>
      </c>
      <c r="X39" s="147">
        <f t="shared" si="3"/>
        <v>1.0816375604070834</v>
      </c>
      <c r="Y39" s="147">
        <f t="shared" si="3"/>
        <v>1.0662363561348294</v>
      </c>
      <c r="Z39" s="147">
        <f t="shared" si="3"/>
        <v>1.0871628198624239</v>
      </c>
    </row>
    <row r="40" spans="1:26" x14ac:dyDescent="0.25">
      <c r="A40" s="149" t="s">
        <v>215</v>
      </c>
      <c r="B40" s="146">
        <v>5.2898048599024037</v>
      </c>
      <c r="C40" s="146">
        <v>13.797652751767032</v>
      </c>
      <c r="D40" s="146">
        <v>1.907819440124257</v>
      </c>
      <c r="E40" s="146">
        <v>7.9004692091231732E-2</v>
      </c>
      <c r="F40" s="146">
        <v>9.7342564798664597</v>
      </c>
      <c r="G40" s="146">
        <v>28.111933676050683</v>
      </c>
      <c r="H40" s="146">
        <v>9.9844279204142339</v>
      </c>
      <c r="I40" s="146">
        <v>3.3019342625677552</v>
      </c>
      <c r="J40" s="146">
        <v>8.64881979028074</v>
      </c>
      <c r="K40" s="146">
        <v>-9.5587544775632551</v>
      </c>
      <c r="L40" s="146">
        <v>6.3911950513066955</v>
      </c>
      <c r="M40" s="146">
        <v>8.5803989581478817</v>
      </c>
      <c r="N40" s="145">
        <v>1</v>
      </c>
      <c r="O40" s="147">
        <f t="shared" si="3"/>
        <v>1.052898048599024</v>
      </c>
      <c r="P40" s="147">
        <f t="shared" si="3"/>
        <v>1.1981732651748487</v>
      </c>
      <c r="Q40" s="147">
        <f t="shared" si="3"/>
        <v>1.2210322476542261</v>
      </c>
      <c r="R40" s="147">
        <f t="shared" si="3"/>
        <v>1.22199692042182</v>
      </c>
      <c r="S40" s="147">
        <f t="shared" si="3"/>
        <v>1.3409492348317495</v>
      </c>
      <c r="T40" s="147">
        <f t="shared" si="3"/>
        <v>1.7179159943571602</v>
      </c>
      <c r="U40" s="147">
        <f t="shared" si="3"/>
        <v>1.8894400785470182</v>
      </c>
      <c r="V40" s="147">
        <f t="shared" si="3"/>
        <v>1.9518281478712494</v>
      </c>
      <c r="W40" s="147">
        <f t="shared" si="3"/>
        <v>2.1206382469966081</v>
      </c>
      <c r="X40" s="147">
        <f t="shared" si="3"/>
        <v>1.9179316436089009</v>
      </c>
      <c r="Y40" s="147">
        <f t="shared" si="3"/>
        <v>2.040510395902678</v>
      </c>
      <c r="Z40" s="147">
        <f t="shared" si="3"/>
        <v>2.2155943286536108</v>
      </c>
    </row>
    <row r="41" spans="1:26" x14ac:dyDescent="0.25">
      <c r="A41" s="149" t="s">
        <v>216</v>
      </c>
      <c r="B41" s="146">
        <v>3.8923175923709152</v>
      </c>
      <c r="C41" s="146">
        <v>3.3016355313312431</v>
      </c>
      <c r="D41" s="146">
        <v>4.3827255671925514</v>
      </c>
      <c r="E41" s="146">
        <v>4.3537154939631506</v>
      </c>
      <c r="F41" s="146">
        <v>3.7975713354448004</v>
      </c>
      <c r="G41" s="146">
        <v>2.5047096573503467</v>
      </c>
      <c r="H41" s="146">
        <v>3.2789316074909323</v>
      </c>
      <c r="I41" s="146">
        <v>3.3363332509526344</v>
      </c>
      <c r="J41" s="146" t="s">
        <v>182</v>
      </c>
      <c r="K41" s="146" t="s">
        <v>182</v>
      </c>
      <c r="L41" s="146" t="s">
        <v>182</v>
      </c>
      <c r="M41" s="146" t="s">
        <v>182</v>
      </c>
      <c r="N41" s="145">
        <v>1</v>
      </c>
      <c r="O41" s="147">
        <f t="shared" si="3"/>
        <v>1.0389231759237092</v>
      </c>
      <c r="P41" s="147">
        <f t="shared" si="3"/>
        <v>1.0732246326432415</v>
      </c>
      <c r="Q41" s="147">
        <f t="shared" si="3"/>
        <v>1.1202611230115052</v>
      </c>
      <c r="R41" s="147">
        <f t="shared" si="3"/>
        <v>1.1690341050969026</v>
      </c>
      <c r="S41" s="147">
        <f t="shared" si="3"/>
        <v>1.2134290091736364</v>
      </c>
      <c r="T41" s="147">
        <f t="shared" si="3"/>
        <v>1.2438218827514991</v>
      </c>
      <c r="U41" s="147">
        <f t="shared" si="3"/>
        <v>1.2846059516059267</v>
      </c>
      <c r="V41" s="147">
        <f t="shared" si="3"/>
        <v>1.3274646871130718</v>
      </c>
      <c r="W41" s="147" t="str">
        <f t="shared" si="3"/>
        <v>NA</v>
      </c>
      <c r="X41" s="147" t="str">
        <f t="shared" si="3"/>
        <v>NA</v>
      </c>
      <c r="Y41" s="147" t="str">
        <f t="shared" si="3"/>
        <v>NA</v>
      </c>
      <c r="Z41" s="147" t="str">
        <f t="shared" si="3"/>
        <v>NA</v>
      </c>
    </row>
    <row r="42" spans="1:26" x14ac:dyDescent="0.25">
      <c r="A42" s="149" t="s">
        <v>217</v>
      </c>
      <c r="B42" s="146">
        <v>10.278221431446568</v>
      </c>
      <c r="C42" s="146">
        <v>3.8428911557907952</v>
      </c>
      <c r="D42" s="146">
        <v>4.2178427534155389</v>
      </c>
      <c r="E42" s="146">
        <v>5.8608088667575515</v>
      </c>
      <c r="F42" s="146">
        <v>7.477659665121152</v>
      </c>
      <c r="G42" s="146">
        <v>7.5523257294834707</v>
      </c>
      <c r="H42" s="146">
        <v>12.809674908565</v>
      </c>
      <c r="I42" s="146">
        <v>4.8437536074597887</v>
      </c>
      <c r="J42" s="146">
        <v>0.47302640895662762</v>
      </c>
      <c r="K42" s="146">
        <v>3.8422458866577642</v>
      </c>
      <c r="L42" s="146">
        <v>8.8293547048509993</v>
      </c>
      <c r="M42" s="146">
        <v>3.3307278297847631</v>
      </c>
      <c r="N42" s="145">
        <v>1</v>
      </c>
      <c r="O42" s="147">
        <f t="shared" si="3"/>
        <v>1.1027822143144657</v>
      </c>
      <c r="P42" s="147">
        <f t="shared" si="3"/>
        <v>1.1451609344959901</v>
      </c>
      <c r="Q42" s="147">
        <f t="shared" si="3"/>
        <v>1.193462021986575</v>
      </c>
      <c r="R42" s="147">
        <f t="shared" si="3"/>
        <v>1.2634085499925483</v>
      </c>
      <c r="S42" s="147">
        <f t="shared" si="3"/>
        <v>1.357881941541033</v>
      </c>
      <c r="T42" s="147">
        <f t="shared" si="3"/>
        <v>1.4604336087880463</v>
      </c>
      <c r="U42" s="147">
        <f t="shared" si="3"/>
        <v>1.647510406329219</v>
      </c>
      <c r="V42" s="147">
        <f t="shared" si="3"/>
        <v>1.7273117510690659</v>
      </c>
      <c r="W42" s="147">
        <f t="shared" si="3"/>
        <v>1.7354823918166338</v>
      </c>
      <c r="X42" s="147">
        <f t="shared" si="3"/>
        <v>1.802163892629878</v>
      </c>
      <c r="Y42" s="147">
        <f t="shared" si="3"/>
        <v>1.96128333507292</v>
      </c>
      <c r="Z42" s="147">
        <f t="shared" si="3"/>
        <v>2.0266083449351244</v>
      </c>
    </row>
    <row r="43" spans="1:26" x14ac:dyDescent="0.25">
      <c r="A43" s="149" t="s">
        <v>72</v>
      </c>
      <c r="B43" s="146">
        <v>2.0327206173992494</v>
      </c>
      <c r="C43" s="146">
        <v>2.0525823705715709</v>
      </c>
      <c r="D43" s="146">
        <v>0.6007330190797262</v>
      </c>
      <c r="E43" s="146">
        <v>2.5878773445398906</v>
      </c>
      <c r="F43" s="146">
        <v>6.9273445138949228</v>
      </c>
      <c r="G43" s="146">
        <v>3.9203809527540443</v>
      </c>
      <c r="H43" s="146">
        <v>3.8071644688131556</v>
      </c>
      <c r="I43" s="146">
        <v>7.6374153202762614</v>
      </c>
      <c r="J43" s="146">
        <v>7.763763582770153</v>
      </c>
      <c r="K43" s="146">
        <v>-0.60626568743029452</v>
      </c>
      <c r="L43" s="146">
        <v>6.6387202444086313</v>
      </c>
      <c r="M43" s="146">
        <v>7.8046686351248837</v>
      </c>
      <c r="N43" s="145">
        <v>1</v>
      </c>
      <c r="O43" s="147">
        <f t="shared" si="3"/>
        <v>1.0203272061739925</v>
      </c>
      <c r="P43" s="147">
        <f t="shared" si="3"/>
        <v>1.0412702625300654</v>
      </c>
      <c r="Q43" s="147">
        <f t="shared" si="3"/>
        <v>1.0475255168149415</v>
      </c>
      <c r="R43" s="147">
        <f t="shared" si="3"/>
        <v>1.0746341923428697</v>
      </c>
      <c r="S43" s="147">
        <f t="shared" si="3"/>
        <v>1.1490778051105726</v>
      </c>
      <c r="T43" s="147">
        <f t="shared" si="3"/>
        <v>1.1941260325144516</v>
      </c>
      <c r="U43" s="147">
        <f t="shared" si="3"/>
        <v>1.2395883745371901</v>
      </c>
      <c r="V43" s="147">
        <f t="shared" si="3"/>
        <v>1.334260886962457</v>
      </c>
      <c r="W43" s="147">
        <f t="shared" si="3"/>
        <v>1.4378497478035943</v>
      </c>
      <c r="X43" s="147">
        <f t="shared" si="3"/>
        <v>1.429132558145858</v>
      </c>
      <c r="Y43" s="147">
        <f t="shared" si="3"/>
        <v>1.5240086706029221</v>
      </c>
      <c r="Z43" s="147">
        <f t="shared" si="3"/>
        <v>1.6429524973140519</v>
      </c>
    </row>
    <row r="44" spans="1:26" x14ac:dyDescent="0.25">
      <c r="A44" s="149" t="s">
        <v>218</v>
      </c>
      <c r="B44" s="146">
        <v>31.761347592460197</v>
      </c>
      <c r="C44" s="146">
        <v>6.518448292022768</v>
      </c>
      <c r="D44" s="146">
        <v>5.9681905729737821</v>
      </c>
      <c r="E44" s="146">
        <v>6.8290148418355727</v>
      </c>
      <c r="F44" s="146">
        <v>7.2830334069626304</v>
      </c>
      <c r="G44" s="146">
        <v>5.557541216914359</v>
      </c>
      <c r="H44" s="146">
        <v>5.7750910623853144</v>
      </c>
      <c r="I44" s="146">
        <v>5.0397573321594678</v>
      </c>
      <c r="J44" s="146">
        <v>7.5556995074566942</v>
      </c>
      <c r="K44" s="146">
        <v>3.4079069323808824</v>
      </c>
      <c r="L44" s="146">
        <v>3.8562588952047321</v>
      </c>
      <c r="M44" s="146">
        <v>6.7252117169564372</v>
      </c>
      <c r="N44" s="145">
        <v>1</v>
      </c>
      <c r="O44" s="147">
        <f t="shared" si="3"/>
        <v>1.3176134759246021</v>
      </c>
      <c r="P44" s="147">
        <f t="shared" si="3"/>
        <v>1.4035014290414711</v>
      </c>
      <c r="Q44" s="147">
        <f t="shared" si="3"/>
        <v>1.4872650690210765</v>
      </c>
      <c r="R44" s="147">
        <f t="shared" si="3"/>
        <v>1.5888306213219618</v>
      </c>
      <c r="S44" s="147">
        <f t="shared" si="3"/>
        <v>1.7045456862528923</v>
      </c>
      <c r="T44" s="147">
        <f t="shared" si="3"/>
        <v>1.7992765153275325</v>
      </c>
      <c r="U44" s="147">
        <f t="shared" si="3"/>
        <v>1.9031863725518108</v>
      </c>
      <c r="V44" s="147">
        <f t="shared" si="3"/>
        <v>1.9991023473071505</v>
      </c>
      <c r="W44" s="147">
        <f t="shared" si="3"/>
        <v>2.150148513516192</v>
      </c>
      <c r="X44" s="147">
        <f t="shared" si="3"/>
        <v>2.2234235737647947</v>
      </c>
      <c r="Y44" s="147">
        <f t="shared" si="3"/>
        <v>2.3091645431061787</v>
      </c>
      <c r="Z44" s="147">
        <f t="shared" si="3"/>
        <v>2.464460747522959</v>
      </c>
    </row>
    <row r="45" spans="1:26" x14ac:dyDescent="0.25">
      <c r="A45" s="149" t="s">
        <v>219</v>
      </c>
      <c r="B45" s="146">
        <v>3.4264454672393612</v>
      </c>
      <c r="C45" s="146">
        <v>0.34688197997705572</v>
      </c>
      <c r="D45" s="146">
        <v>4.1706606232914964</v>
      </c>
      <c r="E45" s="146">
        <v>5.1116132173551563</v>
      </c>
      <c r="F45" s="146">
        <v>3.3885156463953905</v>
      </c>
      <c r="G45" s="146">
        <v>0.31592074018855953</v>
      </c>
      <c r="H45" s="146">
        <v>3.1101850026167881</v>
      </c>
      <c r="I45" s="146">
        <v>3.5452023727528257</v>
      </c>
      <c r="J45" s="146">
        <v>4.136161172869862</v>
      </c>
      <c r="K45" s="146">
        <v>2.8901591210758397</v>
      </c>
      <c r="L45" s="146">
        <v>3.0658624375235348</v>
      </c>
      <c r="M45" s="146">
        <v>1.6714919096362024</v>
      </c>
      <c r="N45" s="145">
        <v>1</v>
      </c>
      <c r="O45" s="147">
        <f t="shared" si="3"/>
        <v>1.0342644546723936</v>
      </c>
      <c r="P45" s="147">
        <f t="shared" si="3"/>
        <v>1.0378521316909601</v>
      </c>
      <c r="Q45" s="147">
        <f t="shared" si="3"/>
        <v>1.0811374218753864</v>
      </c>
      <c r="R45" s="147">
        <f t="shared" si="3"/>
        <v>1.1364009852297414</v>
      </c>
      <c r="S45" s="147">
        <f t="shared" si="3"/>
        <v>1.1749081104200427</v>
      </c>
      <c r="T45" s="147">
        <f t="shared" si="3"/>
        <v>1.1786198888190171</v>
      </c>
      <c r="U45" s="147">
        <f t="shared" si="3"/>
        <v>1.215277147838925</v>
      </c>
      <c r="V45" s="147">
        <f t="shared" si="3"/>
        <v>1.2583611821196334</v>
      </c>
      <c r="W45" s="147">
        <f t="shared" si="3"/>
        <v>1.3104090287489318</v>
      </c>
      <c r="X45" s="147">
        <f t="shared" si="3"/>
        <v>1.3482819348167205</v>
      </c>
      <c r="Y45" s="147">
        <f t="shared" si="3"/>
        <v>1.3896184042081821</v>
      </c>
      <c r="Z45" s="147">
        <f t="shared" si="3"/>
        <v>1.4128457634093374</v>
      </c>
    </row>
    <row r="46" spans="1:26" x14ac:dyDescent="0.25">
      <c r="A46" s="149" t="s">
        <v>220</v>
      </c>
      <c r="B46" s="146">
        <v>2630.1226744223991</v>
      </c>
      <c r="C46" s="146">
        <v>73.056337527473289</v>
      </c>
      <c r="D46" s="146">
        <v>31.722041374035001</v>
      </c>
      <c r="E46" s="146">
        <v>13.415318736770331</v>
      </c>
      <c r="F46" s="146">
        <v>6.3655782060595243</v>
      </c>
      <c r="G46" s="146">
        <v>29.869542486480185</v>
      </c>
      <c r="H46" s="146">
        <v>12.106645098521881</v>
      </c>
      <c r="I46" s="146">
        <v>18.870568389050774</v>
      </c>
      <c r="J46" s="146">
        <v>19.582466065854391</v>
      </c>
      <c r="K46" s="146">
        <v>33.854101032354862</v>
      </c>
      <c r="L46" s="146">
        <v>23.31650169544028</v>
      </c>
      <c r="M46" s="146">
        <v>13.793160691279539</v>
      </c>
      <c r="N46" s="145">
        <v>1</v>
      </c>
      <c r="O46" s="147">
        <f t="shared" si="3"/>
        <v>27.301226744223992</v>
      </c>
      <c r="P46" s="147">
        <f t="shared" si="3"/>
        <v>47.246503103625081</v>
      </c>
      <c r="Q46" s="147">
        <f t="shared" si="3"/>
        <v>62.234058365941763</v>
      </c>
      <c r="R46" s="147">
        <f t="shared" si="3"/>
        <v>70.582955658560536</v>
      </c>
      <c r="S46" s="147">
        <f t="shared" si="3"/>
        <v>75.075968901154525</v>
      </c>
      <c r="T46" s="147">
        <f t="shared" si="3"/>
        <v>97.500817329221533</v>
      </c>
      <c r="U46" s="147">
        <f t="shared" si="3"/>
        <v>109.3048952514285</v>
      </c>
      <c r="V46" s="147">
        <f t="shared" si="3"/>
        <v>129.93135026242962</v>
      </c>
      <c r="W46" s="147">
        <f t="shared" si="3"/>
        <v>155.37511283647629</v>
      </c>
      <c r="X46" s="147">
        <f t="shared" si="3"/>
        <v>207.97596051527236</v>
      </c>
      <c r="Y46" s="147">
        <f t="shared" si="3"/>
        <v>256.46867887492408</v>
      </c>
      <c r="Z46" s="147">
        <f t="shared" si="3"/>
        <v>291.84381587494408</v>
      </c>
    </row>
    <row r="47" spans="1:26" x14ac:dyDescent="0.25">
      <c r="A47" s="149" t="s">
        <v>221</v>
      </c>
      <c r="B47" s="146">
        <v>47.040083080429469</v>
      </c>
      <c r="C47" s="146">
        <v>-13.925208169174013</v>
      </c>
      <c r="D47" s="146">
        <v>-1.7389275606209367</v>
      </c>
      <c r="E47" s="146">
        <v>-4.2515369187954946</v>
      </c>
      <c r="F47" s="146">
        <v>16.807238303985457</v>
      </c>
      <c r="G47" s="146">
        <v>21.329453885851962</v>
      </c>
      <c r="H47" s="146">
        <v>18.519373078255526</v>
      </c>
      <c r="I47" s="146">
        <v>1.1224529179489906</v>
      </c>
      <c r="J47" s="146">
        <v>25.027646381369408</v>
      </c>
      <c r="K47" s="146">
        <v>-20.627220324828471</v>
      </c>
      <c r="L47" s="146">
        <v>20.722029227065121</v>
      </c>
      <c r="M47" s="146">
        <v>10.670333232242157</v>
      </c>
      <c r="N47" s="145">
        <v>1</v>
      </c>
      <c r="O47" s="147">
        <f t="shared" si="3"/>
        <v>1.4704008308042946</v>
      </c>
      <c r="P47" s="147">
        <f t="shared" si="3"/>
        <v>1.2656444541935323</v>
      </c>
      <c r="Q47" s="147">
        <f t="shared" si="3"/>
        <v>1.2436358139600905</v>
      </c>
      <c r="R47" s="147">
        <f t="shared" si="3"/>
        <v>1.1907621781942144</v>
      </c>
      <c r="S47" s="147">
        <f t="shared" si="3"/>
        <v>1.3908964151170438</v>
      </c>
      <c r="T47" s="147">
        <f t="shared" si="3"/>
        <v>1.6875670245794017</v>
      </c>
      <c r="U47" s="147">
        <f t="shared" si="3"/>
        <v>2.0000938578068772</v>
      </c>
      <c r="V47" s="147">
        <f t="shared" si="3"/>
        <v>2.0225439696755489</v>
      </c>
      <c r="W47" s="147">
        <f t="shared" si="3"/>
        <v>2.5287391223136568</v>
      </c>
      <c r="X47" s="147">
        <f t="shared" si="3"/>
        <v>2.007130532113885</v>
      </c>
      <c r="Y47" s="147">
        <f t="shared" si="3"/>
        <v>2.423048707603872</v>
      </c>
      <c r="Z47" s="147">
        <f t="shared" si="3"/>
        <v>2.6815960790847422</v>
      </c>
    </row>
    <row r="48" spans="1:26" x14ac:dyDescent="0.25">
      <c r="A48" s="149" t="s">
        <v>222</v>
      </c>
      <c r="B48" s="146">
        <v>6.9765332577147916</v>
      </c>
      <c r="C48" s="146">
        <v>8.6003904531318085</v>
      </c>
      <c r="D48" s="146">
        <v>9.1822875250002483</v>
      </c>
      <c r="E48" s="146">
        <v>8.2876628689910916</v>
      </c>
      <c r="F48" s="146">
        <v>11.845629619255632</v>
      </c>
      <c r="G48" s="146">
        <v>10.623635115641264</v>
      </c>
      <c r="H48" s="146">
        <v>10.999480439519644</v>
      </c>
      <c r="I48" s="146">
        <v>9.3840216495224524</v>
      </c>
      <c r="J48" s="146">
        <v>12.397408973456152</v>
      </c>
      <c r="K48" s="146">
        <v>8.3801790319008092</v>
      </c>
      <c r="L48" s="146">
        <v>7.9609136668944132</v>
      </c>
      <c r="M48" s="146">
        <v>4.5351424934452638</v>
      </c>
      <c r="N48" s="145">
        <v>1</v>
      </c>
      <c r="O48" s="147">
        <f t="shared" si="3"/>
        <v>1.0697653325771479</v>
      </c>
      <c r="P48" s="147">
        <f t="shared" si="3"/>
        <v>1.1617693281110266</v>
      </c>
      <c r="Q48" s="147">
        <f t="shared" si="3"/>
        <v>1.2684463281954448</v>
      </c>
      <c r="R48" s="147">
        <f t="shared" si="3"/>
        <v>1.3735708835503797</v>
      </c>
      <c r="S48" s="147">
        <f t="shared" si="3"/>
        <v>1.5362790029736948</v>
      </c>
      <c r="T48" s="147">
        <f t="shared" si="3"/>
        <v>1.6994876786078317</v>
      </c>
      <c r="U48" s="147">
        <f t="shared" si="3"/>
        <v>1.8864224933883464</v>
      </c>
      <c r="V48" s="147">
        <f t="shared" si="3"/>
        <v>2.0634447885693703</v>
      </c>
      <c r="W48" s="147">
        <f t="shared" si="3"/>
        <v>2.3192584779497829</v>
      </c>
      <c r="X48" s="147">
        <f t="shared" si="3"/>
        <v>2.5136164906145124</v>
      </c>
      <c r="Y48" s="147">
        <f t="shared" si="3"/>
        <v>2.7137233293491549</v>
      </c>
      <c r="Z48" s="147">
        <f t="shared" si="3"/>
        <v>2.836794549213006</v>
      </c>
    </row>
    <row r="49" spans="1:26" x14ac:dyDescent="0.25">
      <c r="A49" s="149" t="s">
        <v>223</v>
      </c>
      <c r="B49" s="146">
        <v>-0.37928023545801182</v>
      </c>
      <c r="C49" s="146">
        <v>4.2477312709384307</v>
      </c>
      <c r="D49" s="146">
        <v>5.0734633500384376</v>
      </c>
      <c r="E49" s="146">
        <v>1.3028298606420776</v>
      </c>
      <c r="F49" s="146">
        <v>0.62715203035044453</v>
      </c>
      <c r="G49" s="146">
        <v>8.8225793261702989</v>
      </c>
      <c r="H49" s="146">
        <v>1.7440176976002704</v>
      </c>
      <c r="I49" s="146">
        <v>2.9331424307523548</v>
      </c>
      <c r="J49" s="146">
        <v>8.5025694472746096</v>
      </c>
      <c r="K49" s="146">
        <v>2.3457428197499297</v>
      </c>
      <c r="L49" s="146">
        <v>5.3864232899567526</v>
      </c>
      <c r="M49" s="146">
        <v>1.6354339348674642</v>
      </c>
      <c r="N49" s="145">
        <v>1</v>
      </c>
      <c r="O49" s="147">
        <f t="shared" si="3"/>
        <v>0.99620719764541987</v>
      </c>
      <c r="P49" s="147">
        <f t="shared" si="3"/>
        <v>1.0385234023031438</v>
      </c>
      <c r="Q49" s="147">
        <f t="shared" si="3"/>
        <v>1.091212506500566</v>
      </c>
      <c r="R49" s="147">
        <f t="shared" si="3"/>
        <v>1.1054291488783161</v>
      </c>
      <c r="S49" s="147">
        <f t="shared" si="3"/>
        <v>1.1123618702295921</v>
      </c>
      <c r="T49" s="147">
        <f t="shared" si="3"/>
        <v>1.2105008786246694</v>
      </c>
      <c r="U49" s="147">
        <f t="shared" si="3"/>
        <v>1.2316122281774904</v>
      </c>
      <c r="V49" s="147">
        <f t="shared" si="3"/>
        <v>1.267737169024499</v>
      </c>
      <c r="W49" s="147">
        <f t="shared" si="3"/>
        <v>1.3755274022297201</v>
      </c>
      <c r="X49" s="147">
        <f t="shared" si="3"/>
        <v>1.4077937375012166</v>
      </c>
      <c r="Y49" s="147">
        <f t="shared" si="3"/>
        <v>1.4836234672525348</v>
      </c>
      <c r="Z49" s="147">
        <f t="shared" si="3"/>
        <v>1.5078871489016401</v>
      </c>
    </row>
    <row r="50" spans="1:26" x14ac:dyDescent="0.25">
      <c r="A50" s="149" t="s">
        <v>224</v>
      </c>
      <c r="B50" s="146">
        <v>4.4347645194785343</v>
      </c>
      <c r="C50" s="146">
        <v>4.205136964696095</v>
      </c>
      <c r="D50" s="146">
        <v>3.4804916139420214</v>
      </c>
      <c r="E50" s="146">
        <v>4.0493523347074074</v>
      </c>
      <c r="F50" s="146">
        <v>3.7221573144503566</v>
      </c>
      <c r="G50" s="146">
        <v>3.3950240912742373</v>
      </c>
      <c r="H50" s="146">
        <v>3.997188207525241</v>
      </c>
      <c r="I50" s="146">
        <v>4.1050450630570623</v>
      </c>
      <c r="J50" s="146">
        <v>5.7026626699858696</v>
      </c>
      <c r="K50" s="146">
        <v>2.7802759120871201</v>
      </c>
      <c r="L50" s="146">
        <v>0.83150535100283207</v>
      </c>
      <c r="M50" s="146">
        <v>1.6718737580934118</v>
      </c>
      <c r="N50" s="145">
        <v>1</v>
      </c>
      <c r="O50" s="147">
        <f t="shared" si="3"/>
        <v>1.0443476451947853</v>
      </c>
      <c r="P50" s="147">
        <f t="shared" si="3"/>
        <v>1.0882638940628044</v>
      </c>
      <c r="Q50" s="147">
        <f t="shared" si="3"/>
        <v>1.1261408276332192</v>
      </c>
      <c r="R50" s="147">
        <f t="shared" si="3"/>
        <v>1.1717422375290782</v>
      </c>
      <c r="S50" s="147">
        <f t="shared" si="3"/>
        <v>1.2153563269297711</v>
      </c>
      <c r="T50" s="147">
        <f t="shared" si="3"/>
        <v>1.2566179670238624</v>
      </c>
      <c r="U50" s="147">
        <f t="shared" si="3"/>
        <v>1.3068473522153836</v>
      </c>
      <c r="V50" s="147">
        <f t="shared" si="3"/>
        <v>1.3604940249291932</v>
      </c>
      <c r="W50" s="147">
        <f t="shared" si="3"/>
        <v>1.4380784098162187</v>
      </c>
      <c r="X50" s="147">
        <f t="shared" si="3"/>
        <v>1.4780609574412644</v>
      </c>
      <c r="Y50" s="147">
        <f t="shared" si="3"/>
        <v>1.4903511133934721</v>
      </c>
      <c r="Z50" s="147">
        <f t="shared" si="3"/>
        <v>1.5152679025617506</v>
      </c>
    </row>
    <row r="51" spans="1:26" x14ac:dyDescent="0.25">
      <c r="A51" s="149" t="s">
        <v>225</v>
      </c>
      <c r="B51" s="146">
        <v>1.7369796957905237</v>
      </c>
      <c r="C51" s="146">
        <v>0.46117587620886979</v>
      </c>
      <c r="D51" s="146">
        <v>4.5260103793175688</v>
      </c>
      <c r="E51" s="146">
        <v>2.9760423781596899</v>
      </c>
      <c r="F51" s="146">
        <v>0.60428706236832852</v>
      </c>
      <c r="G51" s="146">
        <v>0.38141169293845678</v>
      </c>
      <c r="H51" s="146">
        <v>10.363210881581921</v>
      </c>
      <c r="I51" s="146">
        <v>3.5904432590947692</v>
      </c>
      <c r="J51" s="146">
        <v>-0.3440162564961895</v>
      </c>
      <c r="K51" s="146">
        <v>0.6342583118340599</v>
      </c>
      <c r="L51" s="146">
        <v>1.2067421486822809</v>
      </c>
      <c r="M51" s="146">
        <v>3.2724536999816394</v>
      </c>
      <c r="N51" s="145">
        <v>1</v>
      </c>
      <c r="O51" s="147">
        <f t="shared" ref="O51:Z66" si="4">IF(B51="..","NA",(N51*(1+B51/100)))</f>
        <v>1.0173697969579052</v>
      </c>
      <c r="P51" s="147">
        <f t="shared" si="4"/>
        <v>1.0220616610333102</v>
      </c>
      <c r="Q51" s="147">
        <f t="shared" si="4"/>
        <v>1.0683202778947034</v>
      </c>
      <c r="R51" s="147">
        <f t="shared" si="4"/>
        <v>1.1001139420993231</v>
      </c>
      <c r="S51" s="147">
        <f t="shared" si="4"/>
        <v>1.1067617883227394</v>
      </c>
      <c r="T51" s="147">
        <f t="shared" si="4"/>
        <v>1.1109831071963772</v>
      </c>
      <c r="U51" s="147">
        <f t="shared" si="4"/>
        <v>1.226116629453889</v>
      </c>
      <c r="V51" s="147">
        <f t="shared" si="4"/>
        <v>1.270139651324756</v>
      </c>
      <c r="W51" s="147">
        <f t="shared" si="4"/>
        <v>1.2657701644439947</v>
      </c>
      <c r="X51" s="147">
        <f t="shared" si="4"/>
        <v>1.2737984169206964</v>
      </c>
      <c r="Y51" s="147">
        <f t="shared" si="4"/>
        <v>1.2891698793069262</v>
      </c>
      <c r="Z51" s="147">
        <f t="shared" si="4"/>
        <v>1.3313573667213545</v>
      </c>
    </row>
    <row r="52" spans="1:26" x14ac:dyDescent="0.25">
      <c r="A52" s="149" t="s">
        <v>226</v>
      </c>
      <c r="B52" s="146" t="s">
        <v>182</v>
      </c>
      <c r="C52" s="146" t="s">
        <v>182</v>
      </c>
      <c r="D52" s="146" t="s">
        <v>182</v>
      </c>
      <c r="E52" s="146" t="s">
        <v>182</v>
      </c>
      <c r="F52" s="146" t="s">
        <v>182</v>
      </c>
      <c r="G52" s="146" t="s">
        <v>182</v>
      </c>
      <c r="H52" s="146" t="s">
        <v>182</v>
      </c>
      <c r="I52" s="146" t="s">
        <v>182</v>
      </c>
      <c r="J52" s="146" t="s">
        <v>182</v>
      </c>
      <c r="K52" s="146" t="s">
        <v>182</v>
      </c>
      <c r="L52" s="146" t="s">
        <v>182</v>
      </c>
      <c r="M52" s="146" t="s">
        <v>182</v>
      </c>
      <c r="N52" s="145">
        <v>1</v>
      </c>
      <c r="O52" s="147" t="str">
        <f t="shared" si="4"/>
        <v>NA</v>
      </c>
      <c r="P52" s="147" t="str">
        <f t="shared" si="4"/>
        <v>NA</v>
      </c>
      <c r="Q52" s="147" t="str">
        <f t="shared" si="4"/>
        <v>NA</v>
      </c>
      <c r="R52" s="147" t="str">
        <f t="shared" si="4"/>
        <v>NA</v>
      </c>
      <c r="S52" s="147" t="str">
        <f t="shared" si="4"/>
        <v>NA</v>
      </c>
      <c r="T52" s="147" t="str">
        <f t="shared" si="4"/>
        <v>NA</v>
      </c>
      <c r="U52" s="147" t="str">
        <f t="shared" si="4"/>
        <v>NA</v>
      </c>
      <c r="V52" s="147" t="str">
        <f t="shared" si="4"/>
        <v>NA</v>
      </c>
      <c r="W52" s="147" t="str">
        <f t="shared" si="4"/>
        <v>NA</v>
      </c>
      <c r="X52" s="147" t="str">
        <f t="shared" si="4"/>
        <v>NA</v>
      </c>
      <c r="Y52" s="147" t="str">
        <f t="shared" si="4"/>
        <v>NA</v>
      </c>
      <c r="Z52" s="147" t="str">
        <f t="shared" si="4"/>
        <v>NA</v>
      </c>
    </row>
    <row r="53" spans="1:26" x14ac:dyDescent="0.25">
      <c r="A53" s="149" t="s">
        <v>227</v>
      </c>
      <c r="B53" s="146">
        <v>3.8193239920968551</v>
      </c>
      <c r="C53" s="146">
        <v>3.3739602925483894</v>
      </c>
      <c r="D53" s="146">
        <v>1.1938098964929367</v>
      </c>
      <c r="E53" s="146">
        <v>5.0852582539961872</v>
      </c>
      <c r="F53" s="146">
        <v>3.2268371277991008</v>
      </c>
      <c r="G53" s="146">
        <v>2.3876102873123557</v>
      </c>
      <c r="H53" s="146">
        <v>2.9790060408831494</v>
      </c>
      <c r="I53" s="146">
        <v>4.6336305349054925</v>
      </c>
      <c r="J53" s="146">
        <v>5.0570414259971415</v>
      </c>
      <c r="K53" s="146">
        <v>-0.31161305792223004</v>
      </c>
      <c r="L53" s="146">
        <v>1.7400490193051326</v>
      </c>
      <c r="M53" s="146">
        <v>1.9569018515117875</v>
      </c>
      <c r="N53" s="145">
        <v>1</v>
      </c>
      <c r="O53" s="147">
        <f t="shared" si="4"/>
        <v>1.0381932399209686</v>
      </c>
      <c r="P53" s="147">
        <f t="shared" si="4"/>
        <v>1.0732214675958238</v>
      </c>
      <c r="Q53" s="147">
        <f t="shared" si="4"/>
        <v>1.0860336916872695</v>
      </c>
      <c r="R53" s="147">
        <f t="shared" si="4"/>
        <v>1.141261309634976</v>
      </c>
      <c r="S53" s="147">
        <f t="shared" si="4"/>
        <v>1.1780879532994837</v>
      </c>
      <c r="T53" s="147">
        <f t="shared" si="4"/>
        <v>1.2062161024660498</v>
      </c>
      <c r="U53" s="147">
        <f t="shared" si="4"/>
        <v>1.2421493530246186</v>
      </c>
      <c r="V53" s="147">
        <f t="shared" si="4"/>
        <v>1.2997059647354983</v>
      </c>
      <c r="W53" s="147">
        <f t="shared" si="4"/>
        <v>1.3654326337883282</v>
      </c>
      <c r="X53" s="147">
        <f t="shared" si="4"/>
        <v>1.3611777674043124</v>
      </c>
      <c r="Y53" s="147">
        <f t="shared" si="4"/>
        <v>1.3848629277970306</v>
      </c>
      <c r="Z53" s="147">
        <f t="shared" si="4"/>
        <v>1.411963336071991</v>
      </c>
    </row>
    <row r="54" spans="1:26" x14ac:dyDescent="0.25">
      <c r="A54" s="149" t="s">
        <v>228</v>
      </c>
      <c r="B54" s="146">
        <v>1.6824270625377409</v>
      </c>
      <c r="C54" s="146">
        <v>4.811704870493557</v>
      </c>
      <c r="D54" s="146">
        <v>2.6776217195403547</v>
      </c>
      <c r="E54" s="146">
        <v>1.0896145955956484</v>
      </c>
      <c r="F54" s="146">
        <v>4.010909545484509</v>
      </c>
      <c r="G54" s="146">
        <v>0.10230071688808096</v>
      </c>
      <c r="H54" s="146">
        <v>0.72151223994978864</v>
      </c>
      <c r="I54" s="146">
        <v>3.5333054081542912</v>
      </c>
      <c r="J54" s="146">
        <v>2.0237348289008992</v>
      </c>
      <c r="K54" s="146">
        <v>2.6405977291930327</v>
      </c>
      <c r="L54" s="146">
        <v>-1.4503444443705291</v>
      </c>
      <c r="M54" s="146">
        <v>-0.22032638576312991</v>
      </c>
      <c r="N54" s="145">
        <v>1</v>
      </c>
      <c r="O54" s="147">
        <f t="shared" si="4"/>
        <v>1.0168242706253774</v>
      </c>
      <c r="P54" s="147">
        <f t="shared" si="4"/>
        <v>1.0657508535794193</v>
      </c>
      <c r="Q54" s="147">
        <f t="shared" si="4"/>
        <v>1.0942876299110487</v>
      </c>
      <c r="R54" s="147">
        <f t="shared" si="4"/>
        <v>1.106211147644357</v>
      </c>
      <c r="S54" s="147">
        <f t="shared" si="4"/>
        <v>1.1505802761584383</v>
      </c>
      <c r="T54" s="147">
        <f t="shared" si="4"/>
        <v>1.1517573280293212</v>
      </c>
      <c r="U54" s="147">
        <f t="shared" si="4"/>
        <v>1.1600673981255714</v>
      </c>
      <c r="V54" s="147">
        <f t="shared" si="4"/>
        <v>1.2010561222417768</v>
      </c>
      <c r="W54" s="147">
        <f t="shared" si="4"/>
        <v>1.2253623133022302</v>
      </c>
      <c r="X54" s="147">
        <f t="shared" si="4"/>
        <v>1.2577192027216761</v>
      </c>
      <c r="Y54" s="147">
        <f t="shared" si="4"/>
        <v>1.239477942139221</v>
      </c>
      <c r="Z54" s="147">
        <f t="shared" si="4"/>
        <v>1.2367470451869744</v>
      </c>
    </row>
    <row r="55" spans="1:26" x14ac:dyDescent="0.25">
      <c r="A55" s="149" t="s">
        <v>229</v>
      </c>
      <c r="B55" s="146">
        <v>3.0179640769573126</v>
      </c>
      <c r="C55" s="146">
        <v>2.5183564756801076</v>
      </c>
      <c r="D55" s="146">
        <v>2.3477099806359121</v>
      </c>
      <c r="E55" s="146">
        <v>1.4817816585860584</v>
      </c>
      <c r="F55" s="146">
        <v>2.0719838365614152</v>
      </c>
      <c r="G55" s="146">
        <v>2.8946892449680064</v>
      </c>
      <c r="H55" s="146">
        <v>2.1824050946421778</v>
      </c>
      <c r="I55" s="146">
        <v>2.5155476685431353</v>
      </c>
      <c r="J55" s="146">
        <v>4.0983957467012289</v>
      </c>
      <c r="K55" s="146">
        <v>0.47623788674924583</v>
      </c>
      <c r="L55" s="146">
        <v>3.2476691935409292</v>
      </c>
      <c r="M55" s="146">
        <v>0.77125513543228408</v>
      </c>
      <c r="N55" s="145">
        <v>1</v>
      </c>
      <c r="O55" s="147">
        <f t="shared" si="4"/>
        <v>1.0301796407695731</v>
      </c>
      <c r="P55" s="147">
        <f t="shared" si="4"/>
        <v>1.0561232364640318</v>
      </c>
      <c r="Q55" s="147">
        <f t="shared" si="4"/>
        <v>1.0809179470943129</v>
      </c>
      <c r="R55" s="147">
        <f t="shared" si="4"/>
        <v>1.0969347909787213</v>
      </c>
      <c r="S55" s="147">
        <f t="shared" si="4"/>
        <v>1.1196631025454191</v>
      </c>
      <c r="T55" s="147">
        <f t="shared" si="4"/>
        <v>1.1520738699546764</v>
      </c>
      <c r="U55" s="147">
        <f t="shared" si="4"/>
        <v>1.1772167887866085</v>
      </c>
      <c r="V55" s="147">
        <f t="shared" si="4"/>
        <v>1.2068302382706284</v>
      </c>
      <c r="W55" s="147">
        <f t="shared" si="4"/>
        <v>1.2562909174258161</v>
      </c>
      <c r="X55" s="147">
        <f t="shared" si="4"/>
        <v>1.2622738507423874</v>
      </c>
      <c r="Y55" s="147">
        <f t="shared" si="4"/>
        <v>1.3032683297310708</v>
      </c>
      <c r="Z55" s="147">
        <f t="shared" si="4"/>
        <v>1.3133198536525841</v>
      </c>
    </row>
    <row r="56" spans="1:26" x14ac:dyDescent="0.25">
      <c r="A56" s="149" t="s">
        <v>230</v>
      </c>
      <c r="B56" s="146">
        <v>2.4000000000000483</v>
      </c>
      <c r="C56" s="146">
        <v>1.7597047885583805</v>
      </c>
      <c r="D56" s="146">
        <v>0.63252459902788871</v>
      </c>
      <c r="E56" s="146">
        <v>1.9682326162773052</v>
      </c>
      <c r="F56" s="146">
        <v>3.1315534685603978</v>
      </c>
      <c r="G56" s="146">
        <v>3.1213279224735686</v>
      </c>
      <c r="H56" s="146">
        <v>3.5315658662880622</v>
      </c>
      <c r="I56" s="146">
        <v>4.9292006059029347</v>
      </c>
      <c r="J56" s="146">
        <v>11.370824532638622</v>
      </c>
      <c r="K56" s="146">
        <v>14.293013321659757</v>
      </c>
      <c r="L56" s="146">
        <v>-9.880848339008935</v>
      </c>
      <c r="M56" s="146">
        <v>4.1832863794759874</v>
      </c>
      <c r="N56" s="145">
        <v>1</v>
      </c>
      <c r="O56" s="147">
        <f t="shared" si="4"/>
        <v>1.0240000000000005</v>
      </c>
      <c r="P56" s="147">
        <f t="shared" si="4"/>
        <v>1.0420193770348383</v>
      </c>
      <c r="Q56" s="147">
        <f t="shared" si="4"/>
        <v>1.0486104059212209</v>
      </c>
      <c r="R56" s="147">
        <f t="shared" si="4"/>
        <v>1.0692494979482401</v>
      </c>
      <c r="S56" s="147">
        <f t="shared" si="4"/>
        <v>1.102733617688803</v>
      </c>
      <c r="T56" s="147">
        <f t="shared" si="4"/>
        <v>1.1371535500082266</v>
      </c>
      <c r="U56" s="147">
        <f t="shared" si="4"/>
        <v>1.1773128766276002</v>
      </c>
      <c r="V56" s="147">
        <f t="shared" si="4"/>
        <v>1.2353449900757012</v>
      </c>
      <c r="W56" s="147">
        <f t="shared" si="4"/>
        <v>1.3758139012699513</v>
      </c>
      <c r="X56" s="147">
        <f t="shared" si="4"/>
        <v>1.5724591654597122</v>
      </c>
      <c r="Y56" s="147">
        <f t="shared" si="4"/>
        <v>1.4170868601277926</v>
      </c>
      <c r="Z56" s="147">
        <f t="shared" si="4"/>
        <v>1.4763676617328625</v>
      </c>
    </row>
    <row r="57" spans="1:26" x14ac:dyDescent="0.25">
      <c r="A57" s="149" t="s">
        <v>231</v>
      </c>
      <c r="B57" s="146">
        <v>24.967930071476289</v>
      </c>
      <c r="C57" s="146">
        <v>1.6846692475908469</v>
      </c>
      <c r="D57" s="146">
        <v>0.17555499374770989</v>
      </c>
      <c r="E57" s="146">
        <v>-3.7298826227756194</v>
      </c>
      <c r="F57" s="146">
        <v>3.6799183656219583</v>
      </c>
      <c r="G57" s="146">
        <v>-1.0870621282302437</v>
      </c>
      <c r="H57" s="146">
        <v>2.4000000000000057</v>
      </c>
      <c r="I57" s="146">
        <v>1.6681299385425774</v>
      </c>
      <c r="J57" s="146">
        <v>1.7343120322395009</v>
      </c>
      <c r="K57" s="146">
        <v>7.6291567114488146</v>
      </c>
      <c r="L57" s="146">
        <v>-2.2381586287567785</v>
      </c>
      <c r="M57" s="146">
        <v>3.2399374847062603</v>
      </c>
      <c r="N57" s="145">
        <v>1</v>
      </c>
      <c r="O57" s="147">
        <f t="shared" si="4"/>
        <v>1.2496793007147629</v>
      </c>
      <c r="P57" s="147">
        <f t="shared" si="4"/>
        <v>1.270732263587413</v>
      </c>
      <c r="Q57" s="147">
        <f t="shared" si="4"/>
        <v>1.2729630975333039</v>
      </c>
      <c r="R57" s="147">
        <f t="shared" si="4"/>
        <v>1.2254830681640629</v>
      </c>
      <c r="S57" s="147">
        <f t="shared" si="4"/>
        <v>1.2705798446570198</v>
      </c>
      <c r="T57" s="147">
        <f t="shared" si="4"/>
        <v>1.2567678523568266</v>
      </c>
      <c r="U57" s="147">
        <f t="shared" si="4"/>
        <v>1.2869302808133904</v>
      </c>
      <c r="V57" s="147">
        <f t="shared" si="4"/>
        <v>1.3083979501158087</v>
      </c>
      <c r="W57" s="147">
        <f t="shared" si="4"/>
        <v>1.3310896531942422</v>
      </c>
      <c r="X57" s="147">
        <f t="shared" si="4"/>
        <v>1.4326405688063115</v>
      </c>
      <c r="Y57" s="147">
        <f t="shared" si="4"/>
        <v>1.4005758002965027</v>
      </c>
      <c r="Z57" s="147">
        <f t="shared" si="4"/>
        <v>1.4459535806520338</v>
      </c>
    </row>
    <row r="58" spans="1:26" x14ac:dyDescent="0.25">
      <c r="A58" s="149" t="s">
        <v>232</v>
      </c>
      <c r="B58" s="146">
        <v>6.9143735488675304</v>
      </c>
      <c r="C58" s="146">
        <v>5.1081051196190401</v>
      </c>
      <c r="D58" s="146">
        <v>5.4717276812103535</v>
      </c>
      <c r="E58" s="146">
        <v>33.633764728024289</v>
      </c>
      <c r="F58" s="146">
        <v>45.191128408341172</v>
      </c>
      <c r="G58" s="146">
        <v>2.694558283250899</v>
      </c>
      <c r="H58" s="146">
        <v>5.3996558907285532</v>
      </c>
      <c r="I58" s="146">
        <v>12.754988828538629</v>
      </c>
      <c r="J58" s="146">
        <v>10.390359058958552</v>
      </c>
      <c r="K58" s="146">
        <v>3.4082069675265529</v>
      </c>
      <c r="L58" s="146">
        <v>5.6485548710439417</v>
      </c>
      <c r="M58" s="146">
        <v>9.1423656243564437</v>
      </c>
      <c r="N58" s="145">
        <v>1</v>
      </c>
      <c r="O58" s="147">
        <f t="shared" si="4"/>
        <v>1.0691437354886753</v>
      </c>
      <c r="P58" s="147">
        <f t="shared" si="4"/>
        <v>1.1237567213772583</v>
      </c>
      <c r="Q58" s="147">
        <f t="shared" si="4"/>
        <v>1.1852456289703197</v>
      </c>
      <c r="R58" s="147">
        <f t="shared" si="4"/>
        <v>1.5838883552673886</v>
      </c>
      <c r="S58" s="147">
        <f t="shared" si="4"/>
        <v>2.299665375741037</v>
      </c>
      <c r="T58" s="147">
        <f t="shared" si="4"/>
        <v>2.36163119961012</v>
      </c>
      <c r="U58" s="147">
        <f t="shared" si="4"/>
        <v>2.489151157797151</v>
      </c>
      <c r="V58" s="147">
        <f t="shared" si="4"/>
        <v>2.8066421098996175</v>
      </c>
      <c r="W58" s="147">
        <f t="shared" si="4"/>
        <v>3.0982623026181177</v>
      </c>
      <c r="X58" s="147">
        <f t="shared" si="4"/>
        <v>3.2038574942881968</v>
      </c>
      <c r="Y58" s="147">
        <f t="shared" si="4"/>
        <v>3.384829142843119</v>
      </c>
      <c r="Z58" s="147">
        <f t="shared" si="4"/>
        <v>3.6942825988416073</v>
      </c>
    </row>
    <row r="59" spans="1:26" x14ac:dyDescent="0.25">
      <c r="A59" s="149" t="s">
        <v>233</v>
      </c>
      <c r="B59" s="146">
        <v>-7.7140667636792273</v>
      </c>
      <c r="C59" s="146">
        <v>28.414278456746331</v>
      </c>
      <c r="D59" s="146">
        <v>12.085274421131317</v>
      </c>
      <c r="E59" s="146">
        <v>10.59309045002459</v>
      </c>
      <c r="F59" s="146">
        <v>4.2618424860659871</v>
      </c>
      <c r="G59" s="146">
        <v>7.7327110110730501</v>
      </c>
      <c r="H59" s="146">
        <v>8.0009108217188327</v>
      </c>
      <c r="I59" s="146">
        <v>6.6505022729349292</v>
      </c>
      <c r="J59" s="146">
        <v>13.847318899426526</v>
      </c>
      <c r="K59" s="146">
        <v>0.65553755919384571</v>
      </c>
      <c r="L59" s="146">
        <v>7.4650799696628809</v>
      </c>
      <c r="M59" s="146">
        <v>5.6626567472521714</v>
      </c>
      <c r="N59" s="145">
        <v>1</v>
      </c>
      <c r="O59" s="147">
        <f t="shared" si="4"/>
        <v>0.92285933236320772</v>
      </c>
      <c r="P59" s="147">
        <f t="shared" si="4"/>
        <v>1.1850831528249597</v>
      </c>
      <c r="Q59" s="147">
        <f t="shared" si="4"/>
        <v>1.3283037039624512</v>
      </c>
      <c r="R59" s="147">
        <f t="shared" si="4"/>
        <v>1.4690121167742205</v>
      </c>
      <c r="S59" s="147">
        <f t="shared" si="4"/>
        <v>1.5316190992923615</v>
      </c>
      <c r="T59" s="147">
        <f t="shared" si="4"/>
        <v>1.6500547780310397</v>
      </c>
      <c r="U59" s="147">
        <f t="shared" si="4"/>
        <v>1.7820741893308139</v>
      </c>
      <c r="V59" s="147">
        <f t="shared" si="4"/>
        <v>1.9005910737976464</v>
      </c>
      <c r="W59" s="147">
        <f t="shared" si="4"/>
        <v>2.1637719807604414</v>
      </c>
      <c r="X59" s="147">
        <f t="shared" si="4"/>
        <v>2.1779563187896387</v>
      </c>
      <c r="Y59" s="147">
        <f t="shared" si="4"/>
        <v>2.3405424996916109</v>
      </c>
      <c r="Z59" s="147">
        <f t="shared" si="4"/>
        <v>2.4730793874727026</v>
      </c>
    </row>
    <row r="60" spans="1:26" x14ac:dyDescent="0.25">
      <c r="A60" s="149" t="s">
        <v>234</v>
      </c>
      <c r="B60" s="146">
        <v>4.9328671323908679</v>
      </c>
      <c r="C60" s="146">
        <v>1.8677257151519058</v>
      </c>
      <c r="D60" s="146">
        <v>3.1854479588002533</v>
      </c>
      <c r="E60" s="146">
        <v>6.777492655803357</v>
      </c>
      <c r="F60" s="146">
        <v>11.669909019081601</v>
      </c>
      <c r="G60" s="146">
        <v>6.2127285426714991</v>
      </c>
      <c r="H60" s="146">
        <v>7.3599779033822301</v>
      </c>
      <c r="I60" s="146">
        <v>12.59574006084361</v>
      </c>
      <c r="J60" s="146">
        <v>12.20398447361876</v>
      </c>
      <c r="K60" s="146">
        <v>11.185542252371334</v>
      </c>
      <c r="L60" s="146">
        <v>10.10686463267308</v>
      </c>
      <c r="M60" s="146">
        <v>11.662976346011035</v>
      </c>
      <c r="N60" s="145">
        <v>1</v>
      </c>
      <c r="O60" s="147">
        <f t="shared" si="4"/>
        <v>1.0493286713239087</v>
      </c>
      <c r="P60" s="147">
        <f t="shared" si="4"/>
        <v>1.0689272527546871</v>
      </c>
      <c r="Q60" s="147">
        <f t="shared" si="4"/>
        <v>1.1029773741086208</v>
      </c>
      <c r="R60" s="147">
        <f t="shared" si="4"/>
        <v>1.1777315846340055</v>
      </c>
      <c r="S60" s="147">
        <f t="shared" si="4"/>
        <v>1.315171789049782</v>
      </c>
      <c r="T60" s="147">
        <f t="shared" si="4"/>
        <v>1.3968798421732411</v>
      </c>
      <c r="U60" s="147">
        <f t="shared" si="4"/>
        <v>1.4996898898939923</v>
      </c>
      <c r="V60" s="147">
        <f t="shared" si="4"/>
        <v>1.6885869301437912</v>
      </c>
      <c r="W60" s="147">
        <f t="shared" si="4"/>
        <v>1.8946618169220952</v>
      </c>
      <c r="X60" s="147">
        <f t="shared" si="4"/>
        <v>2.1065900149934627</v>
      </c>
      <c r="Y60" s="147">
        <f t="shared" si="4"/>
        <v>2.3195002161742595</v>
      </c>
      <c r="Z60" s="147">
        <f t="shared" si="4"/>
        <v>2.590022977732338</v>
      </c>
    </row>
    <row r="61" spans="1:26" x14ac:dyDescent="0.25">
      <c r="A61" s="149" t="s">
        <v>235</v>
      </c>
      <c r="B61" s="146">
        <v>3.1499068680004143</v>
      </c>
      <c r="C61" s="146">
        <v>3.3996688912855575</v>
      </c>
      <c r="D61" s="146">
        <v>1.2073344948627494</v>
      </c>
      <c r="E61" s="146">
        <v>2.8077833793839204</v>
      </c>
      <c r="F61" s="146">
        <v>3.0874453502700305</v>
      </c>
      <c r="G61" s="146">
        <v>4.4778957729601387</v>
      </c>
      <c r="H61" s="146">
        <v>4.4374344407113568</v>
      </c>
      <c r="I61" s="146">
        <v>4.3705369685946778</v>
      </c>
      <c r="J61" s="146">
        <v>5.2547201017492711</v>
      </c>
      <c r="K61" s="146">
        <v>-0.47475411965987746</v>
      </c>
      <c r="L61" s="146">
        <v>2.2696010450895727</v>
      </c>
      <c r="M61" s="146">
        <v>5.690793056498535</v>
      </c>
      <c r="N61" s="145">
        <v>1</v>
      </c>
      <c r="O61" s="147">
        <f t="shared" si="4"/>
        <v>1.0314990686800041</v>
      </c>
      <c r="P61" s="147">
        <f t="shared" si="4"/>
        <v>1.0665666216318184</v>
      </c>
      <c r="Q61" s="147">
        <f t="shared" si="4"/>
        <v>1.0794436483654715</v>
      </c>
      <c r="R61" s="147">
        <f t="shared" si="4"/>
        <v>1.1097520877140925</v>
      </c>
      <c r="S61" s="147">
        <f t="shared" si="4"/>
        <v>1.144015076945746</v>
      </c>
      <c r="T61" s="147">
        <f t="shared" si="4"/>
        <v>1.1952428797183263</v>
      </c>
      <c r="U61" s="147">
        <f t="shared" si="4"/>
        <v>1.2482809989130976</v>
      </c>
      <c r="V61" s="147">
        <f t="shared" si="4"/>
        <v>1.3028375814425375</v>
      </c>
      <c r="W61" s="147">
        <f t="shared" si="4"/>
        <v>1.3712980497277425</v>
      </c>
      <c r="X61" s="147">
        <f t="shared" si="4"/>
        <v>1.3647877557438444</v>
      </c>
      <c r="Y61" s="147">
        <f t="shared" si="4"/>
        <v>1.3957629929114612</v>
      </c>
      <c r="Z61" s="147">
        <f t="shared" si="4"/>
        <v>1.4751929763972427</v>
      </c>
    </row>
    <row r="62" spans="1:26" x14ac:dyDescent="0.25">
      <c r="A62" s="149" t="s">
        <v>236</v>
      </c>
      <c r="B62" s="146">
        <v>64.735022299937981</v>
      </c>
      <c r="C62" s="146">
        <v>-11.971527435365132</v>
      </c>
      <c r="D62" s="146">
        <v>-1.5828902693882299</v>
      </c>
      <c r="E62" s="146">
        <v>0.63562189937252356</v>
      </c>
      <c r="F62" s="146">
        <v>16.922763506886056</v>
      </c>
      <c r="G62" s="146">
        <v>59.329050669790007</v>
      </c>
      <c r="H62" s="146">
        <v>2.4271429145415766</v>
      </c>
      <c r="I62" s="146">
        <v>2.2586821486218582</v>
      </c>
      <c r="J62" s="146">
        <v>25.96158107161483</v>
      </c>
      <c r="K62" s="146">
        <v>-30.427792705142153</v>
      </c>
      <c r="L62" s="146">
        <v>31.453824701060029</v>
      </c>
      <c r="M62" s="146">
        <v>23.192073664140466</v>
      </c>
      <c r="N62" s="145">
        <v>1</v>
      </c>
      <c r="O62" s="147">
        <f t="shared" si="4"/>
        <v>1.6473502229993797</v>
      </c>
      <c r="P62" s="147">
        <f t="shared" si="4"/>
        <v>1.4501372390964602</v>
      </c>
      <c r="Q62" s="147">
        <f t="shared" si="4"/>
        <v>1.4271831578460272</v>
      </c>
      <c r="R62" s="147">
        <f t="shared" si="4"/>
        <v>1.4362546465414527</v>
      </c>
      <c r="S62" s="147">
        <f t="shared" si="4"/>
        <v>1.6793086237323251</v>
      </c>
      <c r="T62" s="147">
        <f t="shared" si="4"/>
        <v>2.6756264880086298</v>
      </c>
      <c r="U62" s="147">
        <f t="shared" si="4"/>
        <v>2.740567766731929</v>
      </c>
      <c r="V62" s="147">
        <f t="shared" si="4"/>
        <v>2.8024684816499881</v>
      </c>
      <c r="W62" s="147">
        <f t="shared" si="4"/>
        <v>3.5300336085200033</v>
      </c>
      <c r="X62" s="147">
        <f t="shared" si="4"/>
        <v>2.4559222996976873</v>
      </c>
      <c r="Y62" s="147">
        <f t="shared" si="4"/>
        <v>3.2284037946388398</v>
      </c>
      <c r="Z62" s="147">
        <f t="shared" si="4"/>
        <v>3.9771375808673857</v>
      </c>
    </row>
    <row r="63" spans="1:26" x14ac:dyDescent="0.25">
      <c r="A63" s="149" t="s">
        <v>237</v>
      </c>
      <c r="B63" s="146">
        <v>24.97759525872516</v>
      </c>
      <c r="C63" s="146">
        <v>15.077269124004772</v>
      </c>
      <c r="D63" s="146">
        <v>16.148667726944026</v>
      </c>
      <c r="E63" s="146">
        <v>21.872841277708858</v>
      </c>
      <c r="F63" s="146">
        <v>24.799287030649168</v>
      </c>
      <c r="G63" s="146">
        <v>7.6236895167560874</v>
      </c>
      <c r="H63" s="146">
        <v>11.394003193598394</v>
      </c>
      <c r="I63" s="146">
        <v>7.2882089543639665</v>
      </c>
      <c r="J63" s="146">
        <v>16.076219541972534</v>
      </c>
      <c r="K63" s="146">
        <v>29.504506597169325</v>
      </c>
      <c r="L63" s="146">
        <v>11.573758226025248</v>
      </c>
      <c r="M63" s="146">
        <v>13.340850208569705</v>
      </c>
      <c r="N63" s="145">
        <v>1</v>
      </c>
      <c r="O63" s="147">
        <f t="shared" si="4"/>
        <v>1.2497759525872516</v>
      </c>
      <c r="P63" s="147">
        <f t="shared" si="4"/>
        <v>1.438208036405926</v>
      </c>
      <c r="Q63" s="147">
        <f t="shared" si="4"/>
        <v>1.6704594734273253</v>
      </c>
      <c r="R63" s="147">
        <f t="shared" si="4"/>
        <v>2.035836422658535</v>
      </c>
      <c r="S63" s="147">
        <f t="shared" si="4"/>
        <v>2.5407093405881254</v>
      </c>
      <c r="T63" s="147">
        <f t="shared" si="4"/>
        <v>2.7344051322377854</v>
      </c>
      <c r="U63" s="147">
        <f t="shared" si="4"/>
        <v>3.0459633403308772</v>
      </c>
      <c r="V63" s="147">
        <f t="shared" si="4"/>
        <v>3.2679595132475163</v>
      </c>
      <c r="W63" s="147">
        <f t="shared" si="4"/>
        <v>3.7933238591399641</v>
      </c>
      <c r="X63" s="147">
        <f t="shared" si="4"/>
        <v>4.912525347411913</v>
      </c>
      <c r="Y63" s="147">
        <f t="shared" si="4"/>
        <v>5.4810891539135742</v>
      </c>
      <c r="Z63" s="147">
        <f t="shared" si="4"/>
        <v>6.2123130477353445</v>
      </c>
    </row>
    <row r="64" spans="1:26" x14ac:dyDescent="0.25">
      <c r="A64" s="149" t="s">
        <v>238</v>
      </c>
      <c r="B64" s="146">
        <v>4.7929843068407365</v>
      </c>
      <c r="C64" s="146">
        <v>6.3036546030097469</v>
      </c>
      <c r="D64" s="146">
        <v>5.004533073559486</v>
      </c>
      <c r="E64" s="146">
        <v>4.2983997378436953</v>
      </c>
      <c r="F64" s="146">
        <v>4.7989846761928021</v>
      </c>
      <c r="G64" s="146">
        <v>5.971116994972391</v>
      </c>
      <c r="H64" s="146">
        <v>8.729328371274562</v>
      </c>
      <c r="I64" s="146">
        <v>11.347318870463738</v>
      </c>
      <c r="J64" s="146">
        <v>7.3836806922295892</v>
      </c>
      <c r="K64" s="146">
        <v>0.42947722925094922</v>
      </c>
      <c r="L64" s="146">
        <v>1.5127841054228384</v>
      </c>
      <c r="M64" s="146">
        <v>3.0085393132919478</v>
      </c>
      <c r="N64" s="145">
        <v>1</v>
      </c>
      <c r="O64" s="147">
        <f t="shared" si="4"/>
        <v>1.0479298430684074</v>
      </c>
      <c r="P64" s="147">
        <f t="shared" si="4"/>
        <v>1.1139877208573019</v>
      </c>
      <c r="Q64" s="147">
        <f t="shared" si="4"/>
        <v>1.169737604782997</v>
      </c>
      <c r="R64" s="147">
        <f t="shared" si="4"/>
        <v>1.2200176029204486</v>
      </c>
      <c r="S64" s="147">
        <f t="shared" si="4"/>
        <v>1.2785660607314555</v>
      </c>
      <c r="T64" s="147">
        <f t="shared" si="4"/>
        <v>1.3549107360757404</v>
      </c>
      <c r="U64" s="147">
        <f t="shared" si="4"/>
        <v>1.4731853433654449</v>
      </c>
      <c r="V64" s="147">
        <f t="shared" si="4"/>
        <v>1.640352381830058</v>
      </c>
      <c r="W64" s="147">
        <f t="shared" si="4"/>
        <v>1.7614707639317722</v>
      </c>
      <c r="X64" s="147">
        <f t="shared" si="4"/>
        <v>1.7690358797627719</v>
      </c>
      <c r="Y64" s="147">
        <f t="shared" si="4"/>
        <v>1.7957975733710501</v>
      </c>
      <c r="Z64" s="147">
        <f t="shared" si="4"/>
        <v>1.8498248493530609</v>
      </c>
    </row>
    <row r="65" spans="1:26" x14ac:dyDescent="0.25">
      <c r="A65" s="149" t="s">
        <v>239</v>
      </c>
      <c r="B65" s="146">
        <v>9.464718942308366</v>
      </c>
      <c r="C65" s="146">
        <v>-5.7553353412922945</v>
      </c>
      <c r="D65" s="146">
        <v>-3.6214342005957008</v>
      </c>
      <c r="E65" s="146">
        <v>12.76797832687329</v>
      </c>
      <c r="F65" s="146">
        <v>3.9113624409341128</v>
      </c>
      <c r="G65" s="146">
        <v>9.8755119223232555</v>
      </c>
      <c r="H65" s="146">
        <v>11.552349798449015</v>
      </c>
      <c r="I65" s="146">
        <v>17.220579485383112</v>
      </c>
      <c r="J65" s="146">
        <v>30.311673086036365</v>
      </c>
      <c r="K65" s="146">
        <v>24.146415285739948</v>
      </c>
      <c r="L65" s="146">
        <v>1.4445723209037737</v>
      </c>
      <c r="M65" s="146">
        <v>20.061875072839371</v>
      </c>
      <c r="N65" s="145">
        <v>1</v>
      </c>
      <c r="O65" s="147">
        <f t="shared" si="4"/>
        <v>1.0946471894230836</v>
      </c>
      <c r="P65" s="147">
        <f t="shared" si="4"/>
        <v>1.0316465728677542</v>
      </c>
      <c r="Q65" s="147">
        <f t="shared" si="4"/>
        <v>0.99428617104864792</v>
      </c>
      <c r="R65" s="147">
        <f t="shared" si="4"/>
        <v>1.1212364138752375</v>
      </c>
      <c r="S65" s="147">
        <f t="shared" si="4"/>
        <v>1.1650920338416302</v>
      </c>
      <c r="T65" s="147">
        <f t="shared" si="4"/>
        <v>1.280150836549699</v>
      </c>
      <c r="U65" s="147">
        <f t="shared" si="4"/>
        <v>1.4280383391356914</v>
      </c>
      <c r="V65" s="147">
        <f t="shared" si="4"/>
        <v>1.673954816408298</v>
      </c>
      <c r="W65" s="147">
        <f t="shared" si="4"/>
        <v>2.1813585279659415</v>
      </c>
      <c r="X65" s="147">
        <f t="shared" si="4"/>
        <v>2.7080784169995016</v>
      </c>
      <c r="Y65" s="147">
        <f t="shared" si="4"/>
        <v>2.7471985682398454</v>
      </c>
      <c r="Z65" s="147">
        <f t="shared" si="4"/>
        <v>3.2983381130029548</v>
      </c>
    </row>
    <row r="66" spans="1:26" x14ac:dyDescent="0.25">
      <c r="A66" s="149" t="s">
        <v>240</v>
      </c>
      <c r="B66" s="146" t="s">
        <v>182</v>
      </c>
      <c r="C66" s="146" t="s">
        <v>182</v>
      </c>
      <c r="D66" s="146" t="s">
        <v>182</v>
      </c>
      <c r="E66" s="146" t="s">
        <v>182</v>
      </c>
      <c r="F66" s="146" t="s">
        <v>182</v>
      </c>
      <c r="G66" s="146" t="s">
        <v>182</v>
      </c>
      <c r="H66" s="146" t="s">
        <v>182</v>
      </c>
      <c r="I66" s="146" t="s">
        <v>182</v>
      </c>
      <c r="J66" s="146" t="s">
        <v>182</v>
      </c>
      <c r="K66" s="146" t="s">
        <v>182</v>
      </c>
      <c r="L66" s="146" t="s">
        <v>182</v>
      </c>
      <c r="M66" s="146" t="s">
        <v>182</v>
      </c>
      <c r="N66" s="145">
        <v>1</v>
      </c>
      <c r="O66" s="147" t="str">
        <f t="shared" si="4"/>
        <v>NA</v>
      </c>
      <c r="P66" s="147" t="str">
        <f t="shared" si="4"/>
        <v>NA</v>
      </c>
      <c r="Q66" s="147" t="str">
        <f t="shared" si="4"/>
        <v>NA</v>
      </c>
      <c r="R66" s="147" t="str">
        <f t="shared" si="4"/>
        <v>NA</v>
      </c>
      <c r="S66" s="147" t="str">
        <f t="shared" si="4"/>
        <v>NA</v>
      </c>
      <c r="T66" s="147" t="str">
        <f t="shared" si="4"/>
        <v>NA</v>
      </c>
      <c r="U66" s="147" t="str">
        <f t="shared" si="4"/>
        <v>NA</v>
      </c>
      <c r="V66" s="147" t="str">
        <f t="shared" si="4"/>
        <v>NA</v>
      </c>
      <c r="W66" s="147" t="str">
        <f t="shared" si="4"/>
        <v>NA</v>
      </c>
      <c r="X66" s="147" t="str">
        <f t="shared" si="4"/>
        <v>NA</v>
      </c>
      <c r="Y66" s="147" t="str">
        <f t="shared" si="4"/>
        <v>NA</v>
      </c>
      <c r="Z66" s="147" t="str">
        <f t="shared" si="4"/>
        <v>NA</v>
      </c>
    </row>
    <row r="67" spans="1:26" x14ac:dyDescent="0.25">
      <c r="A67" s="149" t="s">
        <v>241</v>
      </c>
      <c r="B67" s="146">
        <v>-4.6665248018998682</v>
      </c>
      <c r="C67" s="146">
        <v>3.3610664377320347</v>
      </c>
      <c r="D67" s="146">
        <v>3.3190152431369597</v>
      </c>
      <c r="E67" s="146">
        <v>7.8738314490325791</v>
      </c>
      <c r="F67" s="146">
        <v>2.239112048863845</v>
      </c>
      <c r="G67" s="146">
        <v>6.8177381171497586</v>
      </c>
      <c r="H67" s="146">
        <v>3.7251076269458849</v>
      </c>
      <c r="I67" s="146">
        <v>2.9550556659139176</v>
      </c>
      <c r="J67" s="146">
        <v>1.3559865683437664</v>
      </c>
      <c r="K67" s="146">
        <v>1.3906948106749155</v>
      </c>
      <c r="L67" s="146">
        <v>4.2297842563754529</v>
      </c>
      <c r="M67" s="146">
        <v>5.6786063500947819</v>
      </c>
      <c r="N67" s="145">
        <v>1</v>
      </c>
      <c r="O67" s="147">
        <f t="shared" ref="O67:Z82" si="5">IF(B67="..","NA",(N67*(1+B67/100)))</f>
        <v>0.95333475198100137</v>
      </c>
      <c r="P67" s="147">
        <f t="shared" si="5"/>
        <v>0.98537696636907079</v>
      </c>
      <c r="Q67" s="147">
        <f t="shared" si="5"/>
        <v>1.0180817780852207</v>
      </c>
      <c r="R67" s="147">
        <f t="shared" si="5"/>
        <v>1.0982438213049648</v>
      </c>
      <c r="S67" s="147">
        <f t="shared" si="5"/>
        <v>1.122834731033707</v>
      </c>
      <c r="T67" s="147">
        <f t="shared" si="5"/>
        <v>1.1993866624839882</v>
      </c>
      <c r="U67" s="147">
        <f t="shared" si="5"/>
        <v>1.244065106524751</v>
      </c>
      <c r="V67" s="147">
        <f t="shared" si="5"/>
        <v>1.2808279229427686</v>
      </c>
      <c r="W67" s="147">
        <f t="shared" si="5"/>
        <v>1.298195777541469</v>
      </c>
      <c r="X67" s="147">
        <f t="shared" si="5"/>
        <v>1.3162497188521389</v>
      </c>
      <c r="Y67" s="147">
        <f t="shared" si="5"/>
        <v>1.3719242422347329</v>
      </c>
      <c r="Z67" s="147">
        <f t="shared" si="5"/>
        <v>1.4498304193727642</v>
      </c>
    </row>
    <row r="68" spans="1:26" x14ac:dyDescent="0.25">
      <c r="A68" s="149" t="s">
        <v>242</v>
      </c>
      <c r="B68" s="146">
        <v>1.6304932746780167</v>
      </c>
      <c r="C68" s="146">
        <v>3.3334286419217278</v>
      </c>
      <c r="D68" s="146">
        <v>0.97027776272402377</v>
      </c>
      <c r="E68" s="146">
        <v>0.2136527381009472</v>
      </c>
      <c r="F68" s="146">
        <v>0.60774270820699883</v>
      </c>
      <c r="G68" s="146">
        <v>0.92361661313628929</v>
      </c>
      <c r="H68" s="146">
        <v>0.91245439502618808</v>
      </c>
      <c r="I68" s="146">
        <v>2.7650395703675059</v>
      </c>
      <c r="J68" s="146">
        <v>3.0768846565177626</v>
      </c>
      <c r="K68" s="146">
        <v>1.8774144209621682</v>
      </c>
      <c r="L68" s="146">
        <v>0.35077254728244611</v>
      </c>
      <c r="M68" s="146">
        <v>2.5840237694961132</v>
      </c>
      <c r="N68" s="145">
        <v>1</v>
      </c>
      <c r="O68" s="147">
        <f t="shared" si="5"/>
        <v>1.0163049327467801</v>
      </c>
      <c r="P68" s="147">
        <f t="shared" si="5"/>
        <v>1.0501827324642246</v>
      </c>
      <c r="Q68" s="147">
        <f t="shared" si="5"/>
        <v>1.0603724219852926</v>
      </c>
      <c r="R68" s="147">
        <f t="shared" si="5"/>
        <v>1.0626379366989314</v>
      </c>
      <c r="S68" s="147">
        <f t="shared" si="5"/>
        <v>1.0690960412738604</v>
      </c>
      <c r="T68" s="147">
        <f t="shared" si="5"/>
        <v>1.0789703899214482</v>
      </c>
      <c r="U68" s="147">
        <f t="shared" si="5"/>
        <v>1.0888155026653177</v>
      </c>
      <c r="V68" s="147">
        <f t="shared" si="5"/>
        <v>1.1189216821623096</v>
      </c>
      <c r="W68" s="147">
        <f t="shared" si="5"/>
        <v>1.1533496117192121</v>
      </c>
      <c r="X68" s="147">
        <f t="shared" si="5"/>
        <v>1.1750027636537397</v>
      </c>
      <c r="Y68" s="147">
        <f t="shared" si="5"/>
        <v>1.179124350778447</v>
      </c>
      <c r="Z68" s="147">
        <f t="shared" si="5"/>
        <v>1.2095932042744788</v>
      </c>
    </row>
    <row r="69" spans="1:26" x14ac:dyDescent="0.25">
      <c r="A69" s="149" t="s">
        <v>73</v>
      </c>
      <c r="B69" s="146">
        <v>1.5433875933561865</v>
      </c>
      <c r="C69" s="146">
        <v>2.0006507225932779</v>
      </c>
      <c r="D69" s="146">
        <v>2.0714441848973024</v>
      </c>
      <c r="E69" s="146">
        <v>1.8735198437851039</v>
      </c>
      <c r="F69" s="146">
        <v>1.6455722005015048</v>
      </c>
      <c r="G69" s="146">
        <v>1.9395139470177014</v>
      </c>
      <c r="H69" s="146">
        <v>2.1611980965916331</v>
      </c>
      <c r="I69" s="146">
        <v>2.5639063452716755</v>
      </c>
      <c r="J69" s="146">
        <v>2.3791191051731886</v>
      </c>
      <c r="K69" s="146">
        <v>9.6624427089977871E-2</v>
      </c>
      <c r="L69" s="146">
        <v>1.0798254979621049</v>
      </c>
      <c r="M69" s="146">
        <v>0.94361172290693673</v>
      </c>
      <c r="N69" s="145">
        <v>1</v>
      </c>
      <c r="O69" s="147">
        <f t="shared" si="5"/>
        <v>1.0154338759335619</v>
      </c>
      <c r="P69" s="147">
        <f t="shared" si="5"/>
        <v>1.0357491611098837</v>
      </c>
      <c r="Q69" s="147">
        <f t="shared" si="5"/>
        <v>1.057204126877817</v>
      </c>
      <c r="R69" s="147">
        <f t="shared" si="5"/>
        <v>1.0770110559841879</v>
      </c>
      <c r="S69" s="147">
        <f t="shared" si="5"/>
        <v>1.0947340505177914</v>
      </c>
      <c r="T69" s="147">
        <f t="shared" si="5"/>
        <v>1.1159665701103358</v>
      </c>
      <c r="U69" s="147">
        <f t="shared" si="5"/>
        <v>1.1400848183821592</v>
      </c>
      <c r="V69" s="147">
        <f t="shared" si="5"/>
        <v>1.1693155253821386</v>
      </c>
      <c r="W69" s="147">
        <f t="shared" si="5"/>
        <v>1.1971349344462612</v>
      </c>
      <c r="X69" s="147">
        <f t="shared" si="5"/>
        <v>1.1982916592181638</v>
      </c>
      <c r="Y69" s="147">
        <f t="shared" si="5"/>
        <v>1.2112311180943547</v>
      </c>
      <c r="Z69" s="147">
        <f t="shared" si="5"/>
        <v>1.2226604369161898</v>
      </c>
    </row>
    <row r="70" spans="1:26" x14ac:dyDescent="0.25">
      <c r="A70" s="149" t="s">
        <v>243</v>
      </c>
      <c r="B70" s="146">
        <v>0.96153405067023812</v>
      </c>
      <c r="C70" s="146" t="s">
        <v>182</v>
      </c>
      <c r="D70" s="146" t="s">
        <v>182</v>
      </c>
      <c r="E70" s="146" t="s">
        <v>182</v>
      </c>
      <c r="F70" s="146" t="s">
        <v>182</v>
      </c>
      <c r="G70" s="146" t="s">
        <v>182</v>
      </c>
      <c r="H70" s="146" t="s">
        <v>182</v>
      </c>
      <c r="I70" s="146" t="s">
        <v>182</v>
      </c>
      <c r="J70" s="146" t="s">
        <v>182</v>
      </c>
      <c r="K70" s="146" t="s">
        <v>182</v>
      </c>
      <c r="L70" s="146" t="s">
        <v>182</v>
      </c>
      <c r="M70" s="146" t="s">
        <v>182</v>
      </c>
      <c r="N70" s="145">
        <v>1</v>
      </c>
      <c r="O70" s="147">
        <f t="shared" si="5"/>
        <v>1.0096153405067023</v>
      </c>
      <c r="P70" s="147" t="str">
        <f t="shared" si="5"/>
        <v>NA</v>
      </c>
      <c r="Q70" s="147" t="str">
        <f t="shared" si="5"/>
        <v>NA</v>
      </c>
      <c r="R70" s="147" t="str">
        <f t="shared" si="5"/>
        <v>NA</v>
      </c>
      <c r="S70" s="147" t="str">
        <f t="shared" si="5"/>
        <v>NA</v>
      </c>
      <c r="T70" s="147" t="str">
        <f t="shared" si="5"/>
        <v>NA</v>
      </c>
      <c r="U70" s="147" t="str">
        <f t="shared" si="5"/>
        <v>NA</v>
      </c>
      <c r="V70" s="147" t="str">
        <f t="shared" si="5"/>
        <v>NA</v>
      </c>
      <c r="W70" s="147" t="str">
        <f t="shared" si="5"/>
        <v>NA</v>
      </c>
      <c r="X70" s="147" t="str">
        <f t="shared" si="5"/>
        <v>NA</v>
      </c>
      <c r="Y70" s="147" t="str">
        <f t="shared" si="5"/>
        <v>NA</v>
      </c>
      <c r="Z70" s="147" t="str">
        <f t="shared" si="5"/>
        <v>NA</v>
      </c>
    </row>
    <row r="71" spans="1:26" x14ac:dyDescent="0.25">
      <c r="A71" s="149" t="s">
        <v>244</v>
      </c>
      <c r="B71" s="146">
        <v>28.089343595284134</v>
      </c>
      <c r="C71" s="146">
        <v>-6.2525934413139765</v>
      </c>
      <c r="D71" s="146">
        <v>-0.24004331625468467</v>
      </c>
      <c r="E71" s="146">
        <v>-9.0206007485875261E-2</v>
      </c>
      <c r="F71" s="146">
        <v>6.3264941139725721</v>
      </c>
      <c r="G71" s="146">
        <v>17.002102405905603</v>
      </c>
      <c r="H71" s="146">
        <v>7.9268700425279661</v>
      </c>
      <c r="I71" s="146">
        <v>5.2543099972878053</v>
      </c>
      <c r="J71" s="146">
        <v>25.406762509219249</v>
      </c>
      <c r="K71" s="146">
        <v>-16.704592639859058</v>
      </c>
      <c r="L71" s="146">
        <v>19.043154585394362</v>
      </c>
      <c r="M71" s="146">
        <v>14.763967273942242</v>
      </c>
      <c r="N71" s="145">
        <v>1</v>
      </c>
      <c r="O71" s="147">
        <f t="shared" si="5"/>
        <v>1.2808934359528412</v>
      </c>
      <c r="P71" s="147">
        <f t="shared" si="5"/>
        <v>1.2008043769862327</v>
      </c>
      <c r="Q71" s="147">
        <f t="shared" si="5"/>
        <v>1.1979219263379834</v>
      </c>
      <c r="R71" s="147">
        <f t="shared" si="5"/>
        <v>1.196841328795436</v>
      </c>
      <c r="S71" s="147">
        <f t="shared" si="5"/>
        <v>1.2725594250152703</v>
      </c>
      <c r="T71" s="147">
        <f t="shared" si="5"/>
        <v>1.48892128163237</v>
      </c>
      <c r="U71" s="147">
        <f t="shared" si="5"/>
        <v>1.6069461366629099</v>
      </c>
      <c r="V71" s="147">
        <f t="shared" si="5"/>
        <v>1.6913800681726192</v>
      </c>
      <c r="W71" s="147">
        <f t="shared" si="5"/>
        <v>2.1211049852215074</v>
      </c>
      <c r="X71" s="147">
        <f t="shared" si="5"/>
        <v>1.7667830379765117</v>
      </c>
      <c r="Y71" s="147">
        <f t="shared" si="5"/>
        <v>2.1032342630869056</v>
      </c>
      <c r="Z71" s="147">
        <f t="shared" si="5"/>
        <v>2.4137550813833966</v>
      </c>
    </row>
    <row r="72" spans="1:26" x14ac:dyDescent="0.25">
      <c r="A72" s="149" t="s">
        <v>245</v>
      </c>
      <c r="B72" s="146">
        <v>2.2169826536015904</v>
      </c>
      <c r="C72" s="146">
        <v>1.8054376587716376</v>
      </c>
      <c r="D72" s="146">
        <v>10.391344769590745</v>
      </c>
      <c r="E72" s="146">
        <v>12.893940990817583</v>
      </c>
      <c r="F72" s="146">
        <v>16.846207428121971</v>
      </c>
      <c r="G72" s="146">
        <v>3.593680993310727</v>
      </c>
      <c r="H72" s="146">
        <v>1.9317688024181905</v>
      </c>
      <c r="I72" s="146">
        <v>4.2939751578879424</v>
      </c>
      <c r="J72" s="146">
        <v>2.0113628475399992</v>
      </c>
      <c r="K72" s="146">
        <v>5.1804536261950318</v>
      </c>
      <c r="L72" s="146">
        <v>4.3024355329017254</v>
      </c>
      <c r="M72" s="146">
        <v>4.4391319631002659</v>
      </c>
      <c r="N72" s="145">
        <v>1</v>
      </c>
      <c r="O72" s="147">
        <f t="shared" si="5"/>
        <v>1.022169826536016</v>
      </c>
      <c r="P72" s="147">
        <f t="shared" si="5"/>
        <v>1.0406244655208978</v>
      </c>
      <c r="Q72" s="147">
        <f t="shared" si="5"/>
        <v>1.1487593414898851</v>
      </c>
      <c r="R72" s="147">
        <f t="shared" si="5"/>
        <v>1.2968796931080955</v>
      </c>
      <c r="S72" s="147">
        <f t="shared" si="5"/>
        <v>1.515354736302277</v>
      </c>
      <c r="T72" s="147">
        <f t="shared" si="5"/>
        <v>1.5698117514420058</v>
      </c>
      <c r="U72" s="147">
        <f t="shared" si="5"/>
        <v>1.6001368851130571</v>
      </c>
      <c r="V72" s="147">
        <f t="shared" si="5"/>
        <v>1.6688463654520136</v>
      </c>
      <c r="W72" s="147">
        <f t="shared" si="5"/>
        <v>1.7024129212292369</v>
      </c>
      <c r="X72" s="147">
        <f t="shared" si="5"/>
        <v>1.7906056331398699</v>
      </c>
      <c r="Y72" s="147">
        <f t="shared" si="5"/>
        <v>1.8676452861542197</v>
      </c>
      <c r="Z72" s="147">
        <f t="shared" si="5"/>
        <v>1.950552525009227</v>
      </c>
    </row>
    <row r="73" spans="1:26" x14ac:dyDescent="0.25">
      <c r="A73" s="149" t="s">
        <v>246</v>
      </c>
      <c r="B73" s="146">
        <v>4.6796361993906856</v>
      </c>
      <c r="C73" s="146">
        <v>5.3769245210443444</v>
      </c>
      <c r="D73" s="146">
        <v>5.9196617685964554</v>
      </c>
      <c r="E73" s="146">
        <v>3.4245650963820538</v>
      </c>
      <c r="F73" s="146">
        <v>8.3675190304905271</v>
      </c>
      <c r="G73" s="146">
        <v>7.9272633489660791</v>
      </c>
      <c r="H73" s="146">
        <v>8.484859543125765</v>
      </c>
      <c r="I73" s="146">
        <v>9.6928433761411981</v>
      </c>
      <c r="J73" s="146">
        <v>9.7074088421693432</v>
      </c>
      <c r="K73" s="146">
        <v>-2.0083701089659485</v>
      </c>
      <c r="L73" s="146">
        <v>8.5433660591691023</v>
      </c>
      <c r="M73" s="146">
        <v>9.4756988469054022</v>
      </c>
      <c r="N73" s="145">
        <v>1</v>
      </c>
      <c r="O73" s="147">
        <f t="shared" si="5"/>
        <v>1.0467963619939069</v>
      </c>
      <c r="P73" s="147">
        <f t="shared" si="5"/>
        <v>1.1030818122673574</v>
      </c>
      <c r="Q73" s="147">
        <f t="shared" si="5"/>
        <v>1.1683805245844892</v>
      </c>
      <c r="R73" s="147">
        <f t="shared" si="5"/>
        <v>1.208392476222335</v>
      </c>
      <c r="S73" s="147">
        <f t="shared" si="5"/>
        <v>1.3095049466332547</v>
      </c>
      <c r="T73" s="147">
        <f t="shared" si="5"/>
        <v>1.4133128523206104</v>
      </c>
      <c r="U73" s="147">
        <f t="shared" si="5"/>
        <v>1.5332304627449587</v>
      </c>
      <c r="V73" s="147">
        <f t="shared" si="5"/>
        <v>1.6818440900941125</v>
      </c>
      <c r="W73" s="147">
        <f t="shared" si="5"/>
        <v>1.8451075720074108</v>
      </c>
      <c r="X73" s="147">
        <f t="shared" si="5"/>
        <v>1.8080509830529465</v>
      </c>
      <c r="Y73" s="147">
        <f t="shared" si="5"/>
        <v>1.9625193970715653</v>
      </c>
      <c r="Z73" s="147">
        <f t="shared" si="5"/>
        <v>2.1484818249501703</v>
      </c>
    </row>
    <row r="74" spans="1:26" x14ac:dyDescent="0.25">
      <c r="A74" s="149" t="s">
        <v>74</v>
      </c>
      <c r="B74" s="146">
        <v>-0.4640349634469203</v>
      </c>
      <c r="C74" s="146">
        <v>1.2785440995945834</v>
      </c>
      <c r="D74" s="146">
        <v>1.3429165595452162</v>
      </c>
      <c r="E74" s="146">
        <v>1.2174315199635259</v>
      </c>
      <c r="F74" s="146">
        <v>1.0856606059167717</v>
      </c>
      <c r="G74" s="146">
        <v>0.62261871686996528</v>
      </c>
      <c r="H74" s="146">
        <v>0.29922768118018439</v>
      </c>
      <c r="I74" s="146">
        <v>1.6916392889020386</v>
      </c>
      <c r="J74" s="146">
        <v>0.84765394754877832</v>
      </c>
      <c r="K74" s="146">
        <v>1.7756221760351565</v>
      </c>
      <c r="L74" s="146">
        <v>0.74550609275981117</v>
      </c>
      <c r="M74" s="146">
        <v>1.1388926526437047</v>
      </c>
      <c r="N74" s="145">
        <v>1</v>
      </c>
      <c r="O74" s="147">
        <f t="shared" si="5"/>
        <v>0.99535965036553076</v>
      </c>
      <c r="P74" s="147">
        <f t="shared" si="5"/>
        <v>1.0080857624450246</v>
      </c>
      <c r="Q74" s="147">
        <f t="shared" si="5"/>
        <v>1.0216235130833164</v>
      </c>
      <c r="R74" s="147">
        <f t="shared" si="5"/>
        <v>1.0340610797469514</v>
      </c>
      <c r="S74" s="147">
        <f t="shared" si="5"/>
        <v>1.0452874735308817</v>
      </c>
      <c r="T74" s="147">
        <f t="shared" si="5"/>
        <v>1.0517956289861823</v>
      </c>
      <c r="U74" s="147">
        <f t="shared" si="5"/>
        <v>1.0549428926575521</v>
      </c>
      <c r="V74" s="147">
        <f t="shared" si="5"/>
        <v>1.0727887211052269</v>
      </c>
      <c r="W74" s="147">
        <f t="shared" si="5"/>
        <v>1.0818822570485334</v>
      </c>
      <c r="X74" s="147">
        <f t="shared" si="5"/>
        <v>1.1010923983232768</v>
      </c>
      <c r="Y74" s="147">
        <f t="shared" si="5"/>
        <v>1.1093011092396918</v>
      </c>
      <c r="Z74" s="147">
        <f t="shared" si="5"/>
        <v>1.1219348580685178</v>
      </c>
    </row>
    <row r="75" spans="1:26" x14ac:dyDescent="0.25">
      <c r="A75" s="149" t="s">
        <v>247</v>
      </c>
      <c r="B75" s="146">
        <v>27.230113803083327</v>
      </c>
      <c r="C75" s="146">
        <v>34.817944232362805</v>
      </c>
      <c r="D75" s="146">
        <v>22.818584558180305</v>
      </c>
      <c r="E75" s="146">
        <v>28.704407388396163</v>
      </c>
      <c r="F75" s="146">
        <v>14.350151126072831</v>
      </c>
      <c r="G75" s="146">
        <v>14.963718258335533</v>
      </c>
      <c r="H75" s="146">
        <v>80.750941797723243</v>
      </c>
      <c r="I75" s="146">
        <v>16.275968261423074</v>
      </c>
      <c r="J75" s="146">
        <v>20.202253956026524</v>
      </c>
      <c r="K75" s="146">
        <v>16.618206135345886</v>
      </c>
      <c r="L75" s="146">
        <v>16.477421641609055</v>
      </c>
      <c r="M75" s="146">
        <v>12.959395287626691</v>
      </c>
      <c r="N75" s="145">
        <v>1</v>
      </c>
      <c r="O75" s="147">
        <f t="shared" si="5"/>
        <v>1.2723011380308333</v>
      </c>
      <c r="P75" s="147">
        <f t="shared" si="5"/>
        <v>1.7152902387381261</v>
      </c>
      <c r="Q75" s="147">
        <f t="shared" si="5"/>
        <v>2.1066951922827983</v>
      </c>
      <c r="R75" s="147">
        <f t="shared" si="5"/>
        <v>2.7114095627074088</v>
      </c>
      <c r="S75" s="147">
        <f t="shared" si="5"/>
        <v>3.1005009326027126</v>
      </c>
      <c r="T75" s="147">
        <f t="shared" si="5"/>
        <v>3.5644511567544481</v>
      </c>
      <c r="U75" s="147">
        <f t="shared" si="5"/>
        <v>6.4427790357535057</v>
      </c>
      <c r="V75" s="147">
        <f t="shared" si="5"/>
        <v>7.4914037067663664</v>
      </c>
      <c r="W75" s="147">
        <f t="shared" si="5"/>
        <v>9.0048361084784929</v>
      </c>
      <c r="X75" s="147">
        <f t="shared" si="5"/>
        <v>10.501278335135508</v>
      </c>
      <c r="Y75" s="147">
        <f t="shared" si="5"/>
        <v>12.231618244174729</v>
      </c>
      <c r="Z75" s="147">
        <f t="shared" si="5"/>
        <v>13.816762002510796</v>
      </c>
    </row>
    <row r="76" spans="1:26" x14ac:dyDescent="0.25">
      <c r="A76" s="149" t="s">
        <v>248</v>
      </c>
      <c r="B76" s="146">
        <v>1.5687961422305818</v>
      </c>
      <c r="C76" s="146">
        <v>3.3725329460666558</v>
      </c>
      <c r="D76" s="146">
        <v>3.4951834239192578</v>
      </c>
      <c r="E76" s="146">
        <v>3.1931746991604513</v>
      </c>
      <c r="F76" s="146">
        <v>2.9869809723535496</v>
      </c>
      <c r="G76" s="146">
        <v>2.2699836280457788</v>
      </c>
      <c r="H76" s="146">
        <v>3.3676019775447372</v>
      </c>
      <c r="I76" s="146">
        <v>3.2341881609849708</v>
      </c>
      <c r="J76" s="146">
        <v>4.443409366268142</v>
      </c>
      <c r="K76" s="146">
        <v>2.5814598912720754</v>
      </c>
      <c r="L76" s="146">
        <v>0.76401144747917726</v>
      </c>
      <c r="M76" s="146">
        <v>0.77270457148641469</v>
      </c>
      <c r="N76" s="145">
        <v>1</v>
      </c>
      <c r="O76" s="147">
        <f t="shared" si="5"/>
        <v>1.0156879614223058</v>
      </c>
      <c r="P76" s="147">
        <f t="shared" si="5"/>
        <v>1.0499423725505057</v>
      </c>
      <c r="Q76" s="147">
        <f t="shared" si="5"/>
        <v>1.0866397843165956</v>
      </c>
      <c r="R76" s="147">
        <f t="shared" si="5"/>
        <v>1.1213380909804047</v>
      </c>
      <c r="S76" s="147">
        <f t="shared" si="5"/>
        <v>1.1548322463937419</v>
      </c>
      <c r="T76" s="147">
        <f t="shared" si="5"/>
        <v>1.1810467493182732</v>
      </c>
      <c r="U76" s="147">
        <f t="shared" si="5"/>
        <v>1.2208197030040433</v>
      </c>
      <c r="V76" s="147">
        <f t="shared" si="5"/>
        <v>1.260303309305572</v>
      </c>
      <c r="W76" s="147">
        <f t="shared" si="5"/>
        <v>1.3163037445946433</v>
      </c>
      <c r="X76" s="147">
        <f t="shared" si="5"/>
        <v>1.3502835978086665</v>
      </c>
      <c r="Y76" s="147">
        <f t="shared" si="5"/>
        <v>1.3605999190693583</v>
      </c>
      <c r="Z76" s="147">
        <f t="shared" si="5"/>
        <v>1.3711133368436477</v>
      </c>
    </row>
    <row r="77" spans="1:26" x14ac:dyDescent="0.25">
      <c r="A77" s="149" t="s">
        <v>249</v>
      </c>
      <c r="B77" s="146">
        <v>2.1100930926144486</v>
      </c>
      <c r="C77" s="146">
        <v>3.4022563648781698</v>
      </c>
      <c r="D77" s="146">
        <v>3.1030843269607971</v>
      </c>
      <c r="E77" s="146">
        <v>2.1972856264541747</v>
      </c>
      <c r="F77" s="146">
        <v>2.1490560672455388</v>
      </c>
      <c r="G77" s="146">
        <v>1.5911486958216443</v>
      </c>
      <c r="H77" s="146">
        <v>-3.0771029290380199</v>
      </c>
      <c r="I77" s="146">
        <v>5.8875188558793212</v>
      </c>
      <c r="J77" s="146">
        <v>-23.481731737474703</v>
      </c>
      <c r="K77" s="146">
        <v>-18.985238572181771</v>
      </c>
      <c r="L77" s="146" t="s">
        <v>182</v>
      </c>
      <c r="M77" s="146" t="s">
        <v>182</v>
      </c>
      <c r="N77" s="145">
        <v>1</v>
      </c>
      <c r="O77" s="147">
        <f t="shared" si="5"/>
        <v>1.0211009309261445</v>
      </c>
      <c r="P77" s="147">
        <f t="shared" si="5"/>
        <v>1.0558414023404095</v>
      </c>
      <c r="Q77" s="147">
        <f t="shared" si="5"/>
        <v>1.0886050514139978</v>
      </c>
      <c r="R77" s="147">
        <f t="shared" si="5"/>
        <v>1.1125248137375716</v>
      </c>
      <c r="S77" s="147">
        <f t="shared" si="5"/>
        <v>1.136433595746811</v>
      </c>
      <c r="T77" s="147">
        <f t="shared" si="5"/>
        <v>1.1545159440844155</v>
      </c>
      <c r="U77" s="147">
        <f t="shared" si="5"/>
        <v>1.118990300152783</v>
      </c>
      <c r="V77" s="147">
        <f t="shared" si="5"/>
        <v>1.1848710650697387</v>
      </c>
      <c r="W77" s="147">
        <f t="shared" si="5"/>
        <v>0.90664282013510344</v>
      </c>
      <c r="X77" s="147">
        <f t="shared" si="5"/>
        <v>0.73451451773489718</v>
      </c>
      <c r="Y77" s="147" t="str">
        <f t="shared" si="5"/>
        <v>NA</v>
      </c>
      <c r="Z77" s="147" t="str">
        <f t="shared" si="5"/>
        <v>NA</v>
      </c>
    </row>
    <row r="78" spans="1:26" x14ac:dyDescent="0.25">
      <c r="A78" s="149" t="s">
        <v>250</v>
      </c>
      <c r="B78" s="146">
        <v>34.468907849196768</v>
      </c>
      <c r="C78" s="146">
        <v>2.1441769430661282</v>
      </c>
      <c r="D78" s="146">
        <v>0.37214666608689129</v>
      </c>
      <c r="E78" s="146">
        <v>-7.7072097406016837E-2</v>
      </c>
      <c r="F78" s="146">
        <v>2.0311480128200969</v>
      </c>
      <c r="G78" s="146">
        <v>2.465270336149004</v>
      </c>
      <c r="H78" s="146">
        <v>4.6575770607272489</v>
      </c>
      <c r="I78" s="146">
        <v>2.3194437271098849</v>
      </c>
      <c r="J78" s="146">
        <v>7.8472504110387575</v>
      </c>
      <c r="K78" s="146">
        <v>-9.4373241198297819E-3</v>
      </c>
      <c r="L78" s="146">
        <v>0.47972070477422335</v>
      </c>
      <c r="M78" s="146">
        <v>0.2234295591743205</v>
      </c>
      <c r="N78" s="145">
        <v>1</v>
      </c>
      <c r="O78" s="147">
        <f t="shared" si="5"/>
        <v>1.3446890784919676</v>
      </c>
      <c r="P78" s="147">
        <f t="shared" si="5"/>
        <v>1.3735215916689207</v>
      </c>
      <c r="Q78" s="147">
        <f t="shared" si="5"/>
        <v>1.3786331064803004</v>
      </c>
      <c r="R78" s="147">
        <f t="shared" si="5"/>
        <v>1.3775705650296022</v>
      </c>
      <c r="S78" s="147">
        <f t="shared" si="5"/>
        <v>1.4055510621863956</v>
      </c>
      <c r="T78" s="147">
        <f t="shared" si="5"/>
        <v>1.4402016955819041</v>
      </c>
      <c r="U78" s="147">
        <f t="shared" si="5"/>
        <v>1.5072801993835319</v>
      </c>
      <c r="V78" s="147">
        <f t="shared" si="5"/>
        <v>1.5422407154181026</v>
      </c>
      <c r="W78" s="147">
        <f t="shared" si="5"/>
        <v>1.6632642062979566</v>
      </c>
      <c r="X78" s="147">
        <f t="shared" si="5"/>
        <v>1.663107238663839</v>
      </c>
      <c r="Y78" s="147">
        <f t="shared" si="5"/>
        <v>1.6710855084303082</v>
      </c>
      <c r="Z78" s="147">
        <f t="shared" si="5"/>
        <v>1.6748192074152199</v>
      </c>
    </row>
    <row r="79" spans="1:26" x14ac:dyDescent="0.25">
      <c r="A79" s="149" t="s">
        <v>251</v>
      </c>
      <c r="B79" s="146" t="s">
        <v>182</v>
      </c>
      <c r="C79" s="146" t="s">
        <v>182</v>
      </c>
      <c r="D79" s="146" t="s">
        <v>182</v>
      </c>
      <c r="E79" s="146" t="s">
        <v>182</v>
      </c>
      <c r="F79" s="146" t="s">
        <v>182</v>
      </c>
      <c r="G79" s="146" t="s">
        <v>182</v>
      </c>
      <c r="H79" s="146" t="s">
        <v>182</v>
      </c>
      <c r="I79" s="146" t="s">
        <v>182</v>
      </c>
      <c r="J79" s="146" t="s">
        <v>182</v>
      </c>
      <c r="K79" s="146" t="s">
        <v>182</v>
      </c>
      <c r="L79" s="146" t="s">
        <v>182</v>
      </c>
      <c r="M79" s="146" t="s">
        <v>182</v>
      </c>
      <c r="N79" s="145">
        <v>1</v>
      </c>
      <c r="O79" s="147" t="str">
        <f t="shared" si="5"/>
        <v>NA</v>
      </c>
      <c r="P79" s="147" t="str">
        <f t="shared" si="5"/>
        <v>NA</v>
      </c>
      <c r="Q79" s="147" t="str">
        <f t="shared" si="5"/>
        <v>NA</v>
      </c>
      <c r="R79" s="147" t="str">
        <f t="shared" si="5"/>
        <v>NA</v>
      </c>
      <c r="S79" s="147" t="str">
        <f t="shared" si="5"/>
        <v>NA</v>
      </c>
      <c r="T79" s="147" t="str">
        <f t="shared" si="5"/>
        <v>NA</v>
      </c>
      <c r="U79" s="147" t="str">
        <f t="shared" si="5"/>
        <v>NA</v>
      </c>
      <c r="V79" s="147" t="str">
        <f t="shared" si="5"/>
        <v>NA</v>
      </c>
      <c r="W79" s="147" t="str">
        <f t="shared" si="5"/>
        <v>NA</v>
      </c>
      <c r="X79" s="147" t="str">
        <f t="shared" si="5"/>
        <v>NA</v>
      </c>
      <c r="Y79" s="147" t="str">
        <f t="shared" si="5"/>
        <v>NA</v>
      </c>
      <c r="Z79" s="147" t="str">
        <f t="shared" si="5"/>
        <v>NA</v>
      </c>
    </row>
    <row r="80" spans="1:26" x14ac:dyDescent="0.25">
      <c r="A80" s="149" t="s">
        <v>252</v>
      </c>
      <c r="B80" s="146">
        <v>6.8301146858154738</v>
      </c>
      <c r="C80" s="146">
        <v>-4.0839304501766378</v>
      </c>
      <c r="D80" s="146">
        <v>6.4495230933395504</v>
      </c>
      <c r="E80" s="146">
        <v>4.4559685347826701</v>
      </c>
      <c r="F80" s="146">
        <v>6.0770208077738204</v>
      </c>
      <c r="G80" s="146">
        <v>5.6345349304934018</v>
      </c>
      <c r="H80" s="146">
        <v>4.9939611821549335</v>
      </c>
      <c r="I80" s="146">
        <v>7.1357956288088786</v>
      </c>
      <c r="J80" s="146">
        <v>9.4409256819160845</v>
      </c>
      <c r="K80" s="146">
        <v>3.5430799508036301</v>
      </c>
      <c r="L80" s="146">
        <v>5.1417577832090871</v>
      </c>
      <c r="M80" s="146">
        <v>6.9333976205283818</v>
      </c>
      <c r="N80" s="145">
        <v>1</v>
      </c>
      <c r="O80" s="147">
        <f t="shared" si="5"/>
        <v>1.0683011468581547</v>
      </c>
      <c r="P80" s="147">
        <f t="shared" si="5"/>
        <v>1.0246724710220283</v>
      </c>
      <c r="Q80" s="147">
        <f t="shared" si="5"/>
        <v>1.090758958671687</v>
      </c>
      <c r="R80" s="147">
        <f t="shared" si="5"/>
        <v>1.1393628346604205</v>
      </c>
      <c r="S80" s="147">
        <f t="shared" si="5"/>
        <v>1.2086021511987759</v>
      </c>
      <c r="T80" s="147">
        <f t="shared" si="5"/>
        <v>1.2767012615787656</v>
      </c>
      <c r="U80" s="147">
        <f t="shared" si="5"/>
        <v>1.3404592269940916</v>
      </c>
      <c r="V80" s="147">
        <f t="shared" si="5"/>
        <v>1.4361116579199014</v>
      </c>
      <c r="W80" s="147">
        <f t="shared" si="5"/>
        <v>1.571693892253452</v>
      </c>
      <c r="X80" s="147">
        <f t="shared" si="5"/>
        <v>1.6273802634378893</v>
      </c>
      <c r="Y80" s="147">
        <f t="shared" si="5"/>
        <v>1.7110562147956156</v>
      </c>
      <c r="Z80" s="147">
        <f t="shared" si="5"/>
        <v>1.8296905456781578</v>
      </c>
    </row>
    <row r="81" spans="1:26" x14ac:dyDescent="0.25">
      <c r="A81" s="149" t="s">
        <v>253</v>
      </c>
      <c r="B81" s="146">
        <v>6.3001239602456138</v>
      </c>
      <c r="C81" s="146">
        <v>1.7524263157754945</v>
      </c>
      <c r="D81" s="146">
        <v>0.43277237845668992</v>
      </c>
      <c r="E81" s="146">
        <v>15.910696556266004</v>
      </c>
      <c r="F81" s="146">
        <v>16.521583323138202</v>
      </c>
      <c r="G81" s="146">
        <v>27.390845372653217</v>
      </c>
      <c r="H81" s="146">
        <v>37.583890171135067</v>
      </c>
      <c r="I81" s="146">
        <v>12.986877991025608</v>
      </c>
      <c r="J81" s="146">
        <v>14.109211476397292</v>
      </c>
      <c r="K81" s="146">
        <v>6.8063367673490802</v>
      </c>
      <c r="L81" s="146">
        <v>20.19957829698788</v>
      </c>
      <c r="M81" s="146">
        <v>19.732207919570072</v>
      </c>
      <c r="N81" s="145">
        <v>1</v>
      </c>
      <c r="O81" s="147">
        <f t="shared" si="5"/>
        <v>1.0630012396024562</v>
      </c>
      <c r="P81" s="147">
        <f t="shared" si="5"/>
        <v>1.0816295530622695</v>
      </c>
      <c r="Q81" s="147">
        <f t="shared" si="5"/>
        <v>1.0863105470051475</v>
      </c>
      <c r="R81" s="147">
        <f t="shared" si="5"/>
        <v>1.2591501217978498</v>
      </c>
      <c r="S81" s="147">
        <f t="shared" si="5"/>
        <v>1.4671816583340778</v>
      </c>
      <c r="T81" s="147">
        <f t="shared" si="5"/>
        <v>1.8690551177042942</v>
      </c>
      <c r="U81" s="147">
        <f t="shared" si="5"/>
        <v>2.5715187403802551</v>
      </c>
      <c r="V81" s="147">
        <f t="shared" si="5"/>
        <v>2.9054787417097971</v>
      </c>
      <c r="W81" s="147">
        <f t="shared" si="5"/>
        <v>3.3154188817793995</v>
      </c>
      <c r="X81" s="147">
        <f t="shared" si="5"/>
        <v>3.5410774561215841</v>
      </c>
      <c r="Y81" s="147">
        <f t="shared" si="5"/>
        <v>4.2563601694278503</v>
      </c>
      <c r="Z81" s="147">
        <f t="shared" si="5"/>
        <v>5.0962340078651183</v>
      </c>
    </row>
    <row r="82" spans="1:26" x14ac:dyDescent="0.25">
      <c r="A82" s="149" t="s">
        <v>254</v>
      </c>
      <c r="B82" s="146">
        <v>80.899676471135336</v>
      </c>
      <c r="C82" s="146">
        <v>6.7691807815539562</v>
      </c>
      <c r="D82" s="146">
        <v>1.7968144100149743</v>
      </c>
      <c r="E82" s="146">
        <v>-5.0118258257752473</v>
      </c>
      <c r="F82" s="146">
        <v>-1.3867741201713812</v>
      </c>
      <c r="G82" s="146">
        <v>5.8005467304875253</v>
      </c>
      <c r="H82" s="146">
        <v>-2.2740263308312052</v>
      </c>
      <c r="I82" s="146">
        <v>4.3840571952006115</v>
      </c>
      <c r="J82" s="146">
        <v>12.464611992790054</v>
      </c>
      <c r="K82" s="146">
        <v>-2.4631639039883026</v>
      </c>
      <c r="L82" s="146">
        <v>3.0773220334039024</v>
      </c>
      <c r="M82" s="146">
        <v>13.795959591719893</v>
      </c>
      <c r="N82" s="145">
        <v>1</v>
      </c>
      <c r="O82" s="147">
        <f t="shared" si="5"/>
        <v>1.8089967647113534</v>
      </c>
      <c r="P82" s="147">
        <f t="shared" si="5"/>
        <v>1.9314510260471272</v>
      </c>
      <c r="Q82" s="147">
        <f t="shared" si="5"/>
        <v>1.9661556164055241</v>
      </c>
      <c r="R82" s="147">
        <f t="shared" si="5"/>
        <v>1.8676153214475815</v>
      </c>
      <c r="S82" s="147">
        <f t="shared" si="5"/>
        <v>1.8417157155053907</v>
      </c>
      <c r="T82" s="147">
        <f t="shared" si="5"/>
        <v>1.9485452962260137</v>
      </c>
      <c r="U82" s="147">
        <f t="shared" si="5"/>
        <v>1.9042348631216612</v>
      </c>
      <c r="V82" s="147">
        <f t="shared" si="5"/>
        <v>1.9877176086518649</v>
      </c>
      <c r="W82" s="147">
        <f t="shared" si="5"/>
        <v>2.235478896082685</v>
      </c>
      <c r="X82" s="147">
        <f t="shared" si="5"/>
        <v>2.1804153868331002</v>
      </c>
      <c r="Y82" s="147">
        <f t="shared" si="5"/>
        <v>2.247513789951844</v>
      </c>
      <c r="Z82" s="147">
        <f t="shared" si="5"/>
        <v>2.5575798842319326</v>
      </c>
    </row>
    <row r="83" spans="1:26" x14ac:dyDescent="0.25">
      <c r="A83" s="149" t="s">
        <v>255</v>
      </c>
      <c r="B83" s="146">
        <v>6.6000107814339231</v>
      </c>
      <c r="C83" s="146">
        <v>-1.8875603636995351</v>
      </c>
      <c r="D83" s="146">
        <v>4.5138523424991206</v>
      </c>
      <c r="E83" s="146">
        <v>5.4858709246738329</v>
      </c>
      <c r="F83" s="146">
        <v>4.8939090939081922</v>
      </c>
      <c r="G83" s="146">
        <v>7.8985863391000777</v>
      </c>
      <c r="H83" s="146">
        <v>87.079617329863737</v>
      </c>
      <c r="I83" s="146">
        <v>12.702461737525709</v>
      </c>
      <c r="J83" s="146">
        <v>9.0203717084523731</v>
      </c>
      <c r="K83" s="146">
        <v>2.1301537702548217</v>
      </c>
      <c r="L83" s="146">
        <v>6.7029898584828089</v>
      </c>
      <c r="M83" s="146">
        <v>8.3666086605752099</v>
      </c>
      <c r="N83" s="145">
        <v>1</v>
      </c>
      <c r="O83" s="147">
        <f t="shared" ref="O83:Z98" si="6">IF(B83="..","NA",(N83*(1+B83/100)))</f>
        <v>1.0660001078143393</v>
      </c>
      <c r="P83" s="147">
        <f t="shared" si="6"/>
        <v>1.0458787123022415</v>
      </c>
      <c r="Q83" s="147">
        <f t="shared" si="6"/>
        <v>1.093088133057196</v>
      </c>
      <c r="R83" s="147">
        <f t="shared" si="6"/>
        <v>1.1530535371296406</v>
      </c>
      <c r="S83" s="147">
        <f t="shared" si="6"/>
        <v>1.2094829290408582</v>
      </c>
      <c r="T83" s="147">
        <f t="shared" si="6"/>
        <v>1.305014982447827</v>
      </c>
      <c r="U83" s="147">
        <f t="shared" si="6"/>
        <v>2.4414170352607831</v>
      </c>
      <c r="V83" s="147">
        <f t="shared" si="6"/>
        <v>2.7515371000182189</v>
      </c>
      <c r="W83" s="147">
        <f t="shared" si="6"/>
        <v>2.9997359741358336</v>
      </c>
      <c r="X83" s="147">
        <f t="shared" si="6"/>
        <v>3.0636349630865785</v>
      </c>
      <c r="Y83" s="147">
        <f t="shared" si="6"/>
        <v>3.2689901039632052</v>
      </c>
      <c r="Z83" s="147">
        <f t="shared" si="6"/>
        <v>3.5424937131147374</v>
      </c>
    </row>
    <row r="84" spans="1:26" x14ac:dyDescent="0.25">
      <c r="A84" s="149" t="s">
        <v>256</v>
      </c>
      <c r="B84" s="146">
        <v>11.050452363881092</v>
      </c>
      <c r="C84" s="146">
        <v>11.630584209405725</v>
      </c>
      <c r="D84" s="146">
        <v>10.005281468359058</v>
      </c>
      <c r="E84" s="146">
        <v>26.904249559326459</v>
      </c>
      <c r="F84" s="146">
        <v>21.491544352193742</v>
      </c>
      <c r="G84" s="146">
        <v>17.587334733484994</v>
      </c>
      <c r="H84" s="146">
        <v>14.760833479101237</v>
      </c>
      <c r="I84" s="146">
        <v>8.0159940382436474</v>
      </c>
      <c r="J84" s="146">
        <v>12.894851942696988</v>
      </c>
      <c r="K84" s="146">
        <v>3.702317366508538</v>
      </c>
      <c r="L84" s="146">
        <v>5.4510563222192019</v>
      </c>
      <c r="M84" s="146">
        <v>7.5102741188116937</v>
      </c>
      <c r="N84" s="145">
        <v>1</v>
      </c>
      <c r="O84" s="147">
        <f t="shared" si="6"/>
        <v>1.1105045236388109</v>
      </c>
      <c r="P84" s="147">
        <f t="shared" si="6"/>
        <v>1.2396626874098828</v>
      </c>
      <c r="Q84" s="147">
        <f t="shared" si="6"/>
        <v>1.3636944285434658</v>
      </c>
      <c r="R84" s="147">
        <f t="shared" si="6"/>
        <v>1.7305861808254308</v>
      </c>
      <c r="S84" s="147">
        <f t="shared" si="6"/>
        <v>2.1025158774304638</v>
      </c>
      <c r="T84" s="147">
        <f t="shared" si="6"/>
        <v>2.4722923826188286</v>
      </c>
      <c r="U84" s="147">
        <f t="shared" si="6"/>
        <v>2.8372233443336983</v>
      </c>
      <c r="V84" s="147">
        <f t="shared" si="6"/>
        <v>3.0646549984671445</v>
      </c>
      <c r="W84" s="147">
        <f t="shared" si="6"/>
        <v>3.4598377230739454</v>
      </c>
      <c r="X84" s="147">
        <f t="shared" si="6"/>
        <v>3.587931895948326</v>
      </c>
      <c r="Y84" s="147">
        <f t="shared" si="6"/>
        <v>3.7835120843993364</v>
      </c>
      <c r="Z84" s="147">
        <f t="shared" si="6"/>
        <v>4.0676642132560925</v>
      </c>
    </row>
    <row r="85" spans="1:26" x14ac:dyDescent="0.25">
      <c r="A85" s="149" t="s">
        <v>257</v>
      </c>
      <c r="B85" s="146">
        <v>30.81951397802419</v>
      </c>
      <c r="C85" s="146">
        <v>8.0848258889481883</v>
      </c>
      <c r="D85" s="146">
        <v>5.1319991451557883</v>
      </c>
      <c r="E85" s="146">
        <v>5.7595613573324016</v>
      </c>
      <c r="F85" s="146">
        <v>6.4521643349234097</v>
      </c>
      <c r="G85" s="146">
        <v>7.2782779987060167</v>
      </c>
      <c r="H85" s="146">
        <v>5.3491337053307859</v>
      </c>
      <c r="I85" s="146">
        <v>6.6254905978519076</v>
      </c>
      <c r="J85" s="146">
        <v>7.7903739876252303</v>
      </c>
      <c r="K85" s="146">
        <v>7.653885966053366</v>
      </c>
      <c r="L85" s="146">
        <v>4.6759882625077296</v>
      </c>
      <c r="M85" s="146">
        <v>7.8074044980904347</v>
      </c>
      <c r="N85" s="145">
        <v>1</v>
      </c>
      <c r="O85" s="147">
        <f t="shared" si="6"/>
        <v>1.3081951397802418</v>
      </c>
      <c r="P85" s="147">
        <f t="shared" si="6"/>
        <v>1.4139604391191567</v>
      </c>
      <c r="Q85" s="147">
        <f t="shared" si="6"/>
        <v>1.4865248767675927</v>
      </c>
      <c r="R85" s="147">
        <f t="shared" si="6"/>
        <v>1.572142189137032</v>
      </c>
      <c r="S85" s="147">
        <f t="shared" si="6"/>
        <v>1.6735793867588158</v>
      </c>
      <c r="T85" s="147">
        <f t="shared" si="6"/>
        <v>1.7953871470561618</v>
      </c>
      <c r="U85" s="147">
        <f t="shared" si="6"/>
        <v>1.8914248060805197</v>
      </c>
      <c r="V85" s="147">
        <f t="shared" si="6"/>
        <v>2.0167409787728232</v>
      </c>
      <c r="W85" s="147">
        <f t="shared" si="6"/>
        <v>2.1738526433809198</v>
      </c>
      <c r="X85" s="147">
        <f t="shared" si="6"/>
        <v>2.340236845775332</v>
      </c>
      <c r="Y85" s="147">
        <f t="shared" si="6"/>
        <v>2.4496660459986677</v>
      </c>
      <c r="Z85" s="147">
        <f t="shared" si="6"/>
        <v>2.6409213830621616</v>
      </c>
    </row>
    <row r="86" spans="1:26" x14ac:dyDescent="0.25">
      <c r="A86" s="149" t="s">
        <v>258</v>
      </c>
      <c r="B86" s="146">
        <v>-3.3941696997941335</v>
      </c>
      <c r="C86" s="146">
        <v>-1.7740270989780811</v>
      </c>
      <c r="D86" s="146">
        <v>-3.4019360833807184</v>
      </c>
      <c r="E86" s="146">
        <v>-6.007717258911768</v>
      </c>
      <c r="F86" s="146">
        <v>-3.5908979477631675</v>
      </c>
      <c r="G86" s="146">
        <v>-0.150067673406312</v>
      </c>
      <c r="H86" s="146">
        <v>-0.53488493770352363</v>
      </c>
      <c r="I86" s="146">
        <v>3.1374208346325361</v>
      </c>
      <c r="J86" s="146">
        <v>1.2814863576818141</v>
      </c>
      <c r="K86" s="146">
        <v>-0.37539957840981231</v>
      </c>
      <c r="L86" s="146">
        <v>0.27067108491900171</v>
      </c>
      <c r="M86" s="146">
        <v>3.926393089563291</v>
      </c>
      <c r="N86" s="145">
        <v>1</v>
      </c>
      <c r="O86" s="147">
        <f t="shared" si="6"/>
        <v>0.96605830300205864</v>
      </c>
      <c r="P86" s="147">
        <f t="shared" si="6"/>
        <v>0.94892016691487435</v>
      </c>
      <c r="Q86" s="147">
        <f t="shared" si="6"/>
        <v>0.91663850935412072</v>
      </c>
      <c r="R86" s="147">
        <f t="shared" si="6"/>
        <v>0.86156945942582164</v>
      </c>
      <c r="S86" s="147">
        <f t="shared" si="6"/>
        <v>0.83063137938874554</v>
      </c>
      <c r="T86" s="147">
        <f t="shared" si="6"/>
        <v>0.82938487020311413</v>
      </c>
      <c r="U86" s="147">
        <f t="shared" si="6"/>
        <v>0.82494861545680576</v>
      </c>
      <c r="V86" s="147">
        <f t="shared" si="6"/>
        <v>0.85083072519316016</v>
      </c>
      <c r="W86" s="147">
        <f t="shared" si="6"/>
        <v>0.86173400486347573</v>
      </c>
      <c r="X86" s="147">
        <f t="shared" si="6"/>
        <v>0.85849905904220425</v>
      </c>
      <c r="Y86" s="147">
        <f t="shared" si="6"/>
        <v>0.8608227677593332</v>
      </c>
      <c r="Z86" s="147">
        <f t="shared" si="6"/>
        <v>0.89462205342602308</v>
      </c>
    </row>
    <row r="87" spans="1:26" x14ac:dyDescent="0.25">
      <c r="A87" s="149" t="s">
        <v>259</v>
      </c>
      <c r="B87" s="146">
        <v>9.8238924437920048</v>
      </c>
      <c r="C87" s="146">
        <v>11.214850919301227</v>
      </c>
      <c r="D87" s="146">
        <v>8.3982444241648579</v>
      </c>
      <c r="E87" s="146">
        <v>5.4346937086209266</v>
      </c>
      <c r="F87" s="146">
        <v>5.005060487922691</v>
      </c>
      <c r="G87" s="146">
        <v>2.4112899042129357</v>
      </c>
      <c r="H87" s="146">
        <v>3.5248976397033829</v>
      </c>
      <c r="I87" s="146">
        <v>5.3373832413706026</v>
      </c>
      <c r="J87" s="146">
        <v>4.9818118168480083</v>
      </c>
      <c r="K87" s="146">
        <v>3.9351702392457639</v>
      </c>
      <c r="L87" s="146">
        <v>2.1401168112438143</v>
      </c>
      <c r="M87" s="146">
        <v>2.1951594943284078</v>
      </c>
      <c r="N87" s="145">
        <v>1</v>
      </c>
      <c r="O87" s="147">
        <f t="shared" si="6"/>
        <v>1.09823892443792</v>
      </c>
      <c r="P87" s="147">
        <f t="shared" si="6"/>
        <v>1.2214047825513701</v>
      </c>
      <c r="Q87" s="147">
        <f t="shared" si="6"/>
        <v>1.3239813415984734</v>
      </c>
      <c r="R87" s="147">
        <f t="shared" si="6"/>
        <v>1.3959356722736407</v>
      </c>
      <c r="S87" s="147">
        <f t="shared" si="6"/>
        <v>1.4658030970434266</v>
      </c>
      <c r="T87" s="147">
        <f t="shared" si="6"/>
        <v>1.5011478591380751</v>
      </c>
      <c r="U87" s="147">
        <f t="shared" si="6"/>
        <v>1.5540617845932909</v>
      </c>
      <c r="V87" s="147">
        <f t="shared" si="6"/>
        <v>1.6370080178447182</v>
      </c>
      <c r="W87" s="147">
        <f t="shared" si="6"/>
        <v>1.7185606767204555</v>
      </c>
      <c r="X87" s="147">
        <f t="shared" si="6"/>
        <v>1.7861889650141396</v>
      </c>
      <c r="Y87" s="147">
        <f t="shared" si="6"/>
        <v>1.8244154953349891</v>
      </c>
      <c r="Z87" s="147">
        <f t="shared" si="6"/>
        <v>1.8644643252968338</v>
      </c>
    </row>
    <row r="88" spans="1:26" x14ac:dyDescent="0.25">
      <c r="A88" s="149" t="s">
        <v>260</v>
      </c>
      <c r="B88" s="146">
        <v>3.7235781610208676</v>
      </c>
      <c r="C88" s="146">
        <v>8.7432925018836443</v>
      </c>
      <c r="D88" s="146">
        <v>5.5906108656964761</v>
      </c>
      <c r="E88" s="146">
        <v>0.45634208194536541</v>
      </c>
      <c r="F88" s="146">
        <v>2.5589555411851705</v>
      </c>
      <c r="G88" s="146">
        <v>3.5127802518507139</v>
      </c>
      <c r="H88" s="146">
        <v>8.8293969252309239</v>
      </c>
      <c r="I88" s="146">
        <v>4.3236447101067483</v>
      </c>
      <c r="J88" s="146">
        <v>11.389342136820503</v>
      </c>
      <c r="K88" s="146">
        <v>7.9946969198860387</v>
      </c>
      <c r="L88" s="146">
        <v>5.3323669388090735</v>
      </c>
      <c r="M88" s="146">
        <v>2.7141271378073668</v>
      </c>
      <c r="N88" s="145">
        <v>1</v>
      </c>
      <c r="O88" s="147">
        <f t="shared" si="6"/>
        <v>1.0372357816102087</v>
      </c>
      <c r="P88" s="147">
        <f t="shared" si="6"/>
        <v>1.1279243399305883</v>
      </c>
      <c r="Q88" s="147">
        <f t="shared" si="6"/>
        <v>1.190982200635583</v>
      </c>
      <c r="R88" s="147">
        <f t="shared" si="6"/>
        <v>1.1964171536055621</v>
      </c>
      <c r="S88" s="147">
        <f t="shared" si="6"/>
        <v>1.2270329366534416</v>
      </c>
      <c r="T88" s="147">
        <f t="shared" si="6"/>
        <v>1.2701359073359075</v>
      </c>
      <c r="U88" s="147">
        <f t="shared" si="6"/>
        <v>1.3822812480844782</v>
      </c>
      <c r="V88" s="147">
        <f t="shared" si="6"/>
        <v>1.4420461781460803</v>
      </c>
      <c r="W88" s="147">
        <f t="shared" si="6"/>
        <v>1.6062857511460815</v>
      </c>
      <c r="X88" s="147">
        <f t="shared" si="6"/>
        <v>1.7347034286175256</v>
      </c>
      <c r="Y88" s="147">
        <f t="shared" si="6"/>
        <v>1.827204180731514</v>
      </c>
      <c r="Z88" s="147">
        <f t="shared" si="6"/>
        <v>1.8767968252638987</v>
      </c>
    </row>
    <row r="89" spans="1:26" x14ac:dyDescent="0.25">
      <c r="A89" s="149" t="s">
        <v>75</v>
      </c>
      <c r="B89" s="146">
        <v>3.6449701609416536</v>
      </c>
      <c r="C89" s="146">
        <v>3.2156160174699124</v>
      </c>
      <c r="D89" s="146">
        <v>3.7156837765967055</v>
      </c>
      <c r="E89" s="146">
        <v>3.8677980861006489</v>
      </c>
      <c r="F89" s="146">
        <v>5.7254132272562828</v>
      </c>
      <c r="G89" s="146">
        <v>4.2369251189243329</v>
      </c>
      <c r="H89" s="146">
        <v>6.4225843403849012</v>
      </c>
      <c r="I89" s="146">
        <v>5.756243466203955</v>
      </c>
      <c r="J89" s="146">
        <v>8.6646653467192749</v>
      </c>
      <c r="K89" s="146">
        <v>6.0638266397740495</v>
      </c>
      <c r="L89" s="146">
        <v>8.9838126853060203</v>
      </c>
      <c r="M89" s="146">
        <v>8.5397305428025874</v>
      </c>
      <c r="N89" s="145">
        <v>1</v>
      </c>
      <c r="O89" s="147">
        <f t="shared" si="6"/>
        <v>1.0364497016094165</v>
      </c>
      <c r="P89" s="147">
        <f t="shared" si="6"/>
        <v>1.069777944227388</v>
      </c>
      <c r="Q89" s="147">
        <f t="shared" si="6"/>
        <v>1.1095275097466548</v>
      </c>
      <c r="R89" s="147">
        <f t="shared" si="6"/>
        <v>1.1524417935333962</v>
      </c>
      <c r="S89" s="147">
        <f t="shared" si="6"/>
        <v>1.2184238484167866</v>
      </c>
      <c r="T89" s="147">
        <f t="shared" si="6"/>
        <v>1.270047554505322</v>
      </c>
      <c r="U89" s="147">
        <f t="shared" si="6"/>
        <v>1.3516174298564221</v>
      </c>
      <c r="V89" s="147">
        <f t="shared" si="6"/>
        <v>1.4294198198506063</v>
      </c>
      <c r="W89" s="147">
        <f t="shared" si="6"/>
        <v>1.5532742636403389</v>
      </c>
      <c r="X89" s="147">
        <f t="shared" si="6"/>
        <v>1.6474621222277159</v>
      </c>
      <c r="Y89" s="147">
        <f t="shared" si="6"/>
        <v>1.7954670333500211</v>
      </c>
      <c r="Z89" s="147">
        <f t="shared" si="6"/>
        <v>1.9487950799829645</v>
      </c>
    </row>
    <row r="90" spans="1:26" x14ac:dyDescent="0.25">
      <c r="A90" s="149" t="s">
        <v>261</v>
      </c>
      <c r="B90" s="146">
        <v>20.447459303486909</v>
      </c>
      <c r="C90" s="146">
        <v>14.29571543628299</v>
      </c>
      <c r="D90" s="146">
        <v>5.8960516931855835</v>
      </c>
      <c r="E90" s="146">
        <v>5.4874270424806468</v>
      </c>
      <c r="F90" s="146">
        <v>8.5507326869851568</v>
      </c>
      <c r="G90" s="146">
        <v>14.331783399081985</v>
      </c>
      <c r="H90" s="146">
        <v>14.08742441679351</v>
      </c>
      <c r="I90" s="146">
        <v>11.258578530896827</v>
      </c>
      <c r="J90" s="146">
        <v>18.149751249468608</v>
      </c>
      <c r="K90" s="146">
        <v>8.2747524317268812</v>
      </c>
      <c r="L90" s="146">
        <v>8.2572001071703909</v>
      </c>
      <c r="M90" s="146">
        <v>8.0731011461039941</v>
      </c>
      <c r="N90" s="145">
        <v>1</v>
      </c>
      <c r="O90" s="147">
        <f t="shared" si="6"/>
        <v>1.204474593034869</v>
      </c>
      <c r="P90" s="147">
        <f t="shared" si="6"/>
        <v>1.3766628533574614</v>
      </c>
      <c r="Q90" s="147">
        <f t="shared" si="6"/>
        <v>1.457831606832301</v>
      </c>
      <c r="R90" s="147">
        <f t="shared" si="6"/>
        <v>1.5378290526594467</v>
      </c>
      <c r="S90" s="147">
        <f t="shared" si="6"/>
        <v>1.6693247041351522</v>
      </c>
      <c r="T90" s="147">
        <f t="shared" si="6"/>
        <v>1.9085687049591684</v>
      </c>
      <c r="U90" s="147">
        <f t="shared" si="6"/>
        <v>2.1774368787128662</v>
      </c>
      <c r="V90" s="147">
        <f t="shared" si="6"/>
        <v>2.422585319663463</v>
      </c>
      <c r="W90" s="147">
        <f t="shared" si="6"/>
        <v>2.8622785289885253</v>
      </c>
      <c r="X90" s="147">
        <f t="shared" si="6"/>
        <v>3.0991249911687997</v>
      </c>
      <c r="Y90" s="147">
        <f t="shared" si="6"/>
        <v>3.3550259432609342</v>
      </c>
      <c r="Z90" s="147">
        <f t="shared" si="6"/>
        <v>3.6258805811384192</v>
      </c>
    </row>
    <row r="91" spans="1:26" x14ac:dyDescent="0.25">
      <c r="A91" s="149" t="s">
        <v>262</v>
      </c>
      <c r="B91" s="146">
        <v>26.442304583875881</v>
      </c>
      <c r="C91" s="146">
        <v>11.625866905505561</v>
      </c>
      <c r="D91" s="146">
        <v>28.28165590820376</v>
      </c>
      <c r="E91" s="146">
        <v>11.803703358006643</v>
      </c>
      <c r="F91" s="146">
        <v>20.592019687709524</v>
      </c>
      <c r="G91" s="146">
        <v>17.006725513535571</v>
      </c>
      <c r="H91" s="146">
        <v>12.145026268106633</v>
      </c>
      <c r="I91" s="146">
        <v>20.462334957984794</v>
      </c>
      <c r="J91" s="146">
        <v>25.693344012556992</v>
      </c>
      <c r="K91" s="146">
        <v>2.5427011993885742</v>
      </c>
      <c r="L91" s="146">
        <v>14.386639418811427</v>
      </c>
      <c r="M91" s="146">
        <v>25.696362053632996</v>
      </c>
      <c r="N91" s="145">
        <v>1</v>
      </c>
      <c r="O91" s="147">
        <f t="shared" si="6"/>
        <v>1.2644230458387589</v>
      </c>
      <c r="P91" s="147">
        <f t="shared" si="6"/>
        <v>1.4114231862705124</v>
      </c>
      <c r="Q91" s="147">
        <f t="shared" si="6"/>
        <v>1.8105970352201444</v>
      </c>
      <c r="R91" s="147">
        <f t="shared" si="6"/>
        <v>2.0243145382663932</v>
      </c>
      <c r="S91" s="147">
        <f t="shared" si="6"/>
        <v>2.4411617865273749</v>
      </c>
      <c r="T91" s="147">
        <f t="shared" si="6"/>
        <v>2.8563234709034067</v>
      </c>
      <c r="U91" s="147">
        <f t="shared" si="6"/>
        <v>3.2032247067467203</v>
      </c>
      <c r="V91" s="147">
        <f t="shared" si="6"/>
        <v>3.8586792756981603</v>
      </c>
      <c r="W91" s="147">
        <f t="shared" si="6"/>
        <v>4.8501030163445309</v>
      </c>
      <c r="X91" s="147">
        <f t="shared" si="6"/>
        <v>4.9734266439127044</v>
      </c>
      <c r="Y91" s="147">
        <f t="shared" si="6"/>
        <v>5.6889356019315196</v>
      </c>
      <c r="Z91" s="147">
        <f t="shared" si="6"/>
        <v>7.1507850912018682</v>
      </c>
    </row>
    <row r="92" spans="1:26" x14ac:dyDescent="0.25">
      <c r="A92" s="149" t="s">
        <v>263</v>
      </c>
      <c r="B92" s="146">
        <v>43.678139846549641</v>
      </c>
      <c r="C92" s="146">
        <v>-19.576532650604122</v>
      </c>
      <c r="D92" s="146">
        <v>6.65337103773021</v>
      </c>
      <c r="E92" s="146">
        <v>7.8042354214827014</v>
      </c>
      <c r="F92" s="146">
        <v>16.721699563565579</v>
      </c>
      <c r="G92" s="146">
        <v>32.306922965254643</v>
      </c>
      <c r="H92" s="146">
        <v>18.005030165455494</v>
      </c>
      <c r="I92" s="146">
        <v>15.01581428935215</v>
      </c>
      <c r="J92" s="146">
        <v>32.152594341066333</v>
      </c>
      <c r="K92" s="146">
        <v>-21.369791832225843</v>
      </c>
      <c r="L92" s="146">
        <v>17.541938854500373</v>
      </c>
      <c r="M92" s="146">
        <v>21.671458478998872</v>
      </c>
      <c r="N92" s="145">
        <v>1</v>
      </c>
      <c r="O92" s="147">
        <f t="shared" si="6"/>
        <v>1.4367813984654965</v>
      </c>
      <c r="P92" s="147">
        <f t="shared" si="6"/>
        <v>1.155509418877092</v>
      </c>
      <c r="Q92" s="147">
        <f t="shared" si="6"/>
        <v>1.2323897478909052</v>
      </c>
      <c r="R92" s="147">
        <f t="shared" si="6"/>
        <v>1.3285683451265284</v>
      </c>
      <c r="S92" s="147">
        <f t="shared" si="6"/>
        <v>1.5507275522952215</v>
      </c>
      <c r="T92" s="147">
        <f t="shared" si="6"/>
        <v>2.0517199080162176</v>
      </c>
      <c r="U92" s="147">
        <f t="shared" si="6"/>
        <v>2.4211326963651931</v>
      </c>
      <c r="V92" s="147">
        <f t="shared" si="6"/>
        <v>2.7846854857501748</v>
      </c>
      <c r="W92" s="147">
        <f t="shared" si="6"/>
        <v>3.6800341136579808</v>
      </c>
      <c r="X92" s="147">
        <f t="shared" si="6"/>
        <v>2.8936184842143726</v>
      </c>
      <c r="Y92" s="147">
        <f t="shared" si="6"/>
        <v>3.4012152693977784</v>
      </c>
      <c r="Z92" s="147">
        <f t="shared" si="6"/>
        <v>4.1383082242866873</v>
      </c>
    </row>
    <row r="93" spans="1:26" x14ac:dyDescent="0.25">
      <c r="A93" s="149" t="s">
        <v>264</v>
      </c>
      <c r="B93" s="146">
        <v>6.4189457502426421</v>
      </c>
      <c r="C93" s="146">
        <v>6.7982213725208425</v>
      </c>
      <c r="D93" s="146">
        <v>5.3825012630746443</v>
      </c>
      <c r="E93" s="146">
        <v>4.069039112404127</v>
      </c>
      <c r="F93" s="146">
        <v>2.6401304962592604</v>
      </c>
      <c r="G93" s="146">
        <v>2.9587625057843354</v>
      </c>
      <c r="H93" s="146">
        <v>3.00068096325883</v>
      </c>
      <c r="I93" s="146">
        <v>2.0360756853741151</v>
      </c>
      <c r="J93" s="146">
        <v>-2.4757590402710434</v>
      </c>
      <c r="K93" s="146">
        <v>-3.9158193146199238</v>
      </c>
      <c r="L93" s="146">
        <v>-1.623832843989419</v>
      </c>
      <c r="M93" s="146">
        <v>0.90907395110461664</v>
      </c>
      <c r="N93" s="145">
        <v>1</v>
      </c>
      <c r="O93" s="147">
        <f t="shared" si="6"/>
        <v>1.0641894575024264</v>
      </c>
      <c r="P93" s="147">
        <f t="shared" si="6"/>
        <v>1.13653541264647</v>
      </c>
      <c r="Q93" s="147">
        <f t="shared" si="6"/>
        <v>1.1977094455874568</v>
      </c>
      <c r="R93" s="147">
        <f t="shared" si="6"/>
        <v>1.246444711381369</v>
      </c>
      <c r="S93" s="147">
        <f t="shared" si="6"/>
        <v>1.2793524783255592</v>
      </c>
      <c r="T93" s="147">
        <f t="shared" si="6"/>
        <v>1.3172054797710784</v>
      </c>
      <c r="U93" s="147">
        <f t="shared" si="6"/>
        <v>1.3567306138495712</v>
      </c>
      <c r="V93" s="147">
        <f t="shared" si="6"/>
        <v>1.3843546759941894</v>
      </c>
      <c r="W93" s="147">
        <f t="shared" si="6"/>
        <v>1.3500813899538484</v>
      </c>
      <c r="X93" s="147">
        <f t="shared" si="6"/>
        <v>1.2972146421229465</v>
      </c>
      <c r="Y93" s="147">
        <f t="shared" si="6"/>
        <v>1.2761500447071144</v>
      </c>
      <c r="Z93" s="147">
        <f t="shared" si="6"/>
        <v>1.2877511923405567</v>
      </c>
    </row>
    <row r="94" spans="1:26" x14ac:dyDescent="0.25">
      <c r="A94" s="149" t="s">
        <v>265</v>
      </c>
      <c r="B94" s="146">
        <v>3.2670543120495239</v>
      </c>
      <c r="C94" s="146">
        <v>1.1673282930659212</v>
      </c>
      <c r="D94" s="146">
        <v>2.9450325064507581</v>
      </c>
      <c r="E94" s="146">
        <v>2.6499660000064864</v>
      </c>
      <c r="F94" s="146">
        <v>5.9628493851648869</v>
      </c>
      <c r="G94" s="146">
        <v>3.1620908670919619</v>
      </c>
      <c r="H94" s="146">
        <v>3.2769079504289209</v>
      </c>
      <c r="I94" s="146">
        <v>3.9046406687197361</v>
      </c>
      <c r="J94" s="146" t="s">
        <v>182</v>
      </c>
      <c r="K94" s="146" t="s">
        <v>182</v>
      </c>
      <c r="L94" s="146" t="s">
        <v>182</v>
      </c>
      <c r="M94" s="146" t="s">
        <v>182</v>
      </c>
      <c r="N94" s="145">
        <v>1</v>
      </c>
      <c r="O94" s="147">
        <f t="shared" si="6"/>
        <v>1.0326705431204952</v>
      </c>
      <c r="P94" s="147">
        <f t="shared" si="6"/>
        <v>1.0447251985444983</v>
      </c>
      <c r="Q94" s="147">
        <f t="shared" si="6"/>
        <v>1.0754926952447159</v>
      </c>
      <c r="R94" s="147">
        <f t="shared" si="6"/>
        <v>1.1039928860012542</v>
      </c>
      <c r="S94" s="147">
        <f t="shared" si="6"/>
        <v>1.1698223190164441</v>
      </c>
      <c r="T94" s="147">
        <f t="shared" si="6"/>
        <v>1.2068131637272663</v>
      </c>
      <c r="U94" s="147">
        <f t="shared" si="6"/>
        <v>1.2463593202362679</v>
      </c>
      <c r="V94" s="147">
        <f t="shared" si="6"/>
        <v>1.2950251731325921</v>
      </c>
      <c r="W94" s="147" t="str">
        <f t="shared" si="6"/>
        <v>NA</v>
      </c>
      <c r="X94" s="147" t="str">
        <f t="shared" si="6"/>
        <v>NA</v>
      </c>
      <c r="Y94" s="147" t="str">
        <f t="shared" si="6"/>
        <v>NA</v>
      </c>
      <c r="Z94" s="147" t="str">
        <f t="shared" si="6"/>
        <v>NA</v>
      </c>
    </row>
    <row r="95" spans="1:26" x14ac:dyDescent="0.25">
      <c r="A95" s="149" t="s">
        <v>266</v>
      </c>
      <c r="B95" s="146">
        <v>2.2244841568376472</v>
      </c>
      <c r="C95" s="146">
        <v>1.5814441570146158</v>
      </c>
      <c r="D95" s="146">
        <v>4.2660650789882624</v>
      </c>
      <c r="E95" s="146">
        <v>-0.46630386462432227</v>
      </c>
      <c r="F95" s="146">
        <v>6.9822463444111804E-2</v>
      </c>
      <c r="G95" s="146">
        <v>1.1195469882632381</v>
      </c>
      <c r="H95" s="146">
        <v>1.1811026576686459</v>
      </c>
      <c r="I95" s="146">
        <v>0.68981729943328673</v>
      </c>
      <c r="J95" s="146">
        <v>2.1756303234103882</v>
      </c>
      <c r="K95" s="146">
        <v>3.8065269423227335</v>
      </c>
      <c r="L95" s="146">
        <v>1.4227789355664839</v>
      </c>
      <c r="M95" s="146">
        <v>1.9043645987734408</v>
      </c>
      <c r="N95" s="145">
        <v>1</v>
      </c>
      <c r="O95" s="147">
        <f t="shared" si="6"/>
        <v>1.0222448415683765</v>
      </c>
      <c r="P95" s="147">
        <f t="shared" si="6"/>
        <v>1.038411072885743</v>
      </c>
      <c r="Q95" s="147">
        <f t="shared" si="6"/>
        <v>1.082710365042469</v>
      </c>
      <c r="R95" s="147">
        <f t="shared" si="6"/>
        <v>1.077661644767588</v>
      </c>
      <c r="S95" s="147">
        <f t="shared" si="6"/>
        <v>1.0784140946755572</v>
      </c>
      <c r="T95" s="147">
        <f t="shared" si="6"/>
        <v>1.0904874471935038</v>
      </c>
      <c r="U95" s="147">
        <f t="shared" si="6"/>
        <v>1.1033672234138492</v>
      </c>
      <c r="V95" s="147">
        <f t="shared" si="6"/>
        <v>1.1109784413972348</v>
      </c>
      <c r="W95" s="147">
        <f t="shared" si="6"/>
        <v>1.1351492252548252</v>
      </c>
      <c r="X95" s="147">
        <f t="shared" si="6"/>
        <v>1.1783589863497179</v>
      </c>
      <c r="Y95" s="147">
        <f t="shared" si="6"/>
        <v>1.1951244297928565</v>
      </c>
      <c r="Z95" s="147">
        <f t="shared" si="6"/>
        <v>1.2178839563451245</v>
      </c>
    </row>
    <row r="96" spans="1:26" x14ac:dyDescent="0.25">
      <c r="A96" s="149" t="s">
        <v>76</v>
      </c>
      <c r="B96" s="146">
        <v>1.9654513813402161</v>
      </c>
      <c r="C96" s="146">
        <v>2.9859060437808864</v>
      </c>
      <c r="D96" s="146">
        <v>3.3538201931059319</v>
      </c>
      <c r="E96" s="146">
        <v>3.1813966743774955</v>
      </c>
      <c r="F96" s="146">
        <v>2.5240950116158842</v>
      </c>
      <c r="G96" s="146">
        <v>1.8891317280140356</v>
      </c>
      <c r="H96" s="146">
        <v>1.8992971562761056</v>
      </c>
      <c r="I96" s="146">
        <v>2.4350293200352127</v>
      </c>
      <c r="J96" s="146">
        <v>2.4810925532274979</v>
      </c>
      <c r="K96" s="146">
        <v>1.9585621917032654</v>
      </c>
      <c r="L96" s="146">
        <v>0.31995577152548549</v>
      </c>
      <c r="M96" s="146">
        <v>1.4698625592313448</v>
      </c>
      <c r="N96" s="145">
        <v>1</v>
      </c>
      <c r="O96" s="147">
        <f t="shared" si="6"/>
        <v>1.0196545138134021</v>
      </c>
      <c r="P96" s="147">
        <f t="shared" si="6"/>
        <v>1.050100439567041</v>
      </c>
      <c r="Q96" s="147">
        <f t="shared" si="6"/>
        <v>1.0853189201571345</v>
      </c>
      <c r="R96" s="147">
        <f t="shared" si="6"/>
        <v>1.1198472201894032</v>
      </c>
      <c r="S96" s="147">
        <f t="shared" si="6"/>
        <v>1.1481132280119231</v>
      </c>
      <c r="T96" s="147">
        <f t="shared" si="6"/>
        <v>1.1698025992758225</v>
      </c>
      <c r="U96" s="147">
        <f t="shared" si="6"/>
        <v>1.1920206267779121</v>
      </c>
      <c r="V96" s="147">
        <f t="shared" si="6"/>
        <v>1.2210466785408218</v>
      </c>
      <c r="W96" s="147">
        <f t="shared" si="6"/>
        <v>1.2513419767535299</v>
      </c>
      <c r="X96" s="147">
        <f t="shared" si="6"/>
        <v>1.2758502875991369</v>
      </c>
      <c r="Y96" s="147">
        <f t="shared" si="6"/>
        <v>1.2799324442303348</v>
      </c>
      <c r="Z96" s="147">
        <f t="shared" si="6"/>
        <v>1.298745692011531</v>
      </c>
    </row>
    <row r="97" spans="1:26" x14ac:dyDescent="0.25">
      <c r="A97" s="149" t="s">
        <v>267</v>
      </c>
      <c r="B97" s="146">
        <v>10.595534772853739</v>
      </c>
      <c r="C97" s="146">
        <v>7.4182567493782159</v>
      </c>
      <c r="D97" s="146" t="s">
        <v>182</v>
      </c>
      <c r="E97" s="146" t="s">
        <v>182</v>
      </c>
      <c r="F97" s="146" t="s">
        <v>182</v>
      </c>
      <c r="G97" s="146" t="s">
        <v>182</v>
      </c>
      <c r="H97" s="146" t="s">
        <v>182</v>
      </c>
      <c r="I97" s="146">
        <v>11.344233760429674</v>
      </c>
      <c r="J97" s="146">
        <v>13.456180726277012</v>
      </c>
      <c r="K97" s="146">
        <v>11.790020503150942</v>
      </c>
      <c r="L97" s="146">
        <v>9.8798417489057897</v>
      </c>
      <c r="M97" s="146">
        <v>5.6624572390451959</v>
      </c>
      <c r="N97" s="145">
        <v>1</v>
      </c>
      <c r="O97" s="147">
        <f t="shared" si="6"/>
        <v>1.1059553477285373</v>
      </c>
      <c r="P97" s="147">
        <f t="shared" si="6"/>
        <v>1.1879979549565189</v>
      </c>
      <c r="Q97" s="147" t="str">
        <f t="shared" si="6"/>
        <v>NA</v>
      </c>
      <c r="R97" s="147" t="str">
        <f t="shared" si="6"/>
        <v>NA</v>
      </c>
      <c r="S97" s="147" t="str">
        <f t="shared" si="6"/>
        <v>NA</v>
      </c>
      <c r="T97" s="147" t="str">
        <f t="shared" si="6"/>
        <v>NA</v>
      </c>
      <c r="U97" s="147" t="str">
        <f t="shared" si="6"/>
        <v>NA</v>
      </c>
      <c r="V97" s="147" t="e">
        <f t="shared" si="6"/>
        <v>#VALUE!</v>
      </c>
      <c r="W97" s="147" t="e">
        <f t="shared" si="6"/>
        <v>#VALUE!</v>
      </c>
      <c r="X97" s="147" t="e">
        <f t="shared" si="6"/>
        <v>#VALUE!</v>
      </c>
      <c r="Y97" s="147" t="e">
        <f t="shared" si="6"/>
        <v>#VALUE!</v>
      </c>
      <c r="Z97" s="147" t="e">
        <f t="shared" si="6"/>
        <v>#VALUE!</v>
      </c>
    </row>
    <row r="98" spans="1:26" x14ac:dyDescent="0.25">
      <c r="A98" s="149" t="s">
        <v>77</v>
      </c>
      <c r="B98" s="146">
        <v>-1.247598097637777</v>
      </c>
      <c r="C98" s="146">
        <v>-1.1978675443873641</v>
      </c>
      <c r="D98" s="146">
        <v>-1.5502729982797661</v>
      </c>
      <c r="E98" s="146">
        <v>-1.7147560358300353</v>
      </c>
      <c r="F98" s="146">
        <v>-1.3524658445657707</v>
      </c>
      <c r="G98" s="146">
        <v>-1.2511518727432218</v>
      </c>
      <c r="H98" s="146">
        <v>-1.1214321875455653</v>
      </c>
      <c r="I98" s="146">
        <v>-0.93074036997592202</v>
      </c>
      <c r="J98" s="146">
        <v>-1.2652014000674825</v>
      </c>
      <c r="K98" s="146">
        <v>-0.50028340218865708</v>
      </c>
      <c r="L98" s="146">
        <v>-2.1644214353462132</v>
      </c>
      <c r="M98" s="146">
        <v>-1.851252866242163</v>
      </c>
      <c r="N98" s="145">
        <v>1</v>
      </c>
      <c r="O98" s="147">
        <f t="shared" si="6"/>
        <v>0.98752401902362219</v>
      </c>
      <c r="P98" s="147">
        <f t="shared" si="6"/>
        <v>0.9756947893067085</v>
      </c>
      <c r="Q98" s="147">
        <f t="shared" si="6"/>
        <v>0.96056885644246393</v>
      </c>
      <c r="R98" s="147">
        <f t="shared" si="6"/>
        <v>0.94409744399831319</v>
      </c>
      <c r="S98" s="147">
        <f t="shared" si="6"/>
        <v>0.93132884852881748</v>
      </c>
      <c r="T98" s="147">
        <f t="shared" si="6"/>
        <v>0.91967651019905139</v>
      </c>
      <c r="U98" s="147">
        <f t="shared" si="6"/>
        <v>0.90936296179238341</v>
      </c>
      <c r="V98" s="147">
        <f t="shared" si="6"/>
        <v>0.90089915359737294</v>
      </c>
      <c r="W98" s="147">
        <f t="shared" si="6"/>
        <v>0.8895009648928629</v>
      </c>
      <c r="X98" s="147">
        <f t="shared" si="6"/>
        <v>0.88505093920319589</v>
      </c>
      <c r="Y98" s="147">
        <f t="shared" si="6"/>
        <v>0.86589470696134896</v>
      </c>
      <c r="Z98" s="147">
        <f t="shared" si="6"/>
        <v>0.84986480638008788</v>
      </c>
    </row>
    <row r="99" spans="1:26" x14ac:dyDescent="0.25">
      <c r="A99" s="149" t="s">
        <v>268</v>
      </c>
      <c r="B99" s="146">
        <v>-0.4122177271299563</v>
      </c>
      <c r="C99" s="146">
        <v>0.7797778146978942</v>
      </c>
      <c r="D99" s="146">
        <v>0.92121358539162657</v>
      </c>
      <c r="E99" s="146">
        <v>2.1441674889458824</v>
      </c>
      <c r="F99" s="146">
        <v>3.0855327245728574</v>
      </c>
      <c r="G99" s="146">
        <v>2.0245813329398175</v>
      </c>
      <c r="H99" s="146">
        <v>10.651688119775727</v>
      </c>
      <c r="I99" s="146">
        <v>5.0507272515565944</v>
      </c>
      <c r="J99" s="146">
        <v>19.868027360524067</v>
      </c>
      <c r="K99" s="146">
        <v>2.8187558905825796</v>
      </c>
      <c r="L99" s="146">
        <v>8.4121833610403201</v>
      </c>
      <c r="M99" s="146">
        <v>6.4134572597215822</v>
      </c>
      <c r="N99" s="145">
        <v>1</v>
      </c>
      <c r="O99" s="147">
        <f t="shared" ref="O99:Z114" si="7">IF(B99="..","NA",(N99*(1+B99/100)))</f>
        <v>0.9958778227287004</v>
      </c>
      <c r="P99" s="147">
        <f t="shared" si="7"/>
        <v>1.0036434570518351</v>
      </c>
      <c r="Q99" s="147">
        <f t="shared" si="7"/>
        <v>1.0128891569270908</v>
      </c>
      <c r="R99" s="147">
        <f t="shared" si="7"/>
        <v>1.0346071969289794</v>
      </c>
      <c r="S99" s="147">
        <f t="shared" si="7"/>
        <v>1.0665303405610089</v>
      </c>
      <c r="T99" s="147">
        <f t="shared" si="7"/>
        <v>1.0881231147461465</v>
      </c>
      <c r="U99" s="147">
        <f t="shared" si="7"/>
        <v>1.2040265952880955</v>
      </c>
      <c r="V99" s="147">
        <f t="shared" si="7"/>
        <v>1.2648386946523005</v>
      </c>
      <c r="W99" s="147">
        <f t="shared" si="7"/>
        <v>1.5161371925723151</v>
      </c>
      <c r="X99" s="147">
        <f t="shared" si="7"/>
        <v>1.5588733989972605</v>
      </c>
      <c r="Y99" s="147">
        <f t="shared" si="7"/>
        <v>1.6900086876873919</v>
      </c>
      <c r="Z99" s="147">
        <f t="shared" si="7"/>
        <v>1.7983966725578042</v>
      </c>
    </row>
    <row r="100" spans="1:26" x14ac:dyDescent="0.25">
      <c r="A100" s="149" t="s">
        <v>269</v>
      </c>
      <c r="B100" s="146">
        <v>17.426402678376178</v>
      </c>
      <c r="C100" s="146">
        <v>10.156432638259119</v>
      </c>
      <c r="D100" s="146">
        <v>5.8032240949344782</v>
      </c>
      <c r="E100" s="146">
        <v>11.738524647586871</v>
      </c>
      <c r="F100" s="146">
        <v>16.13162699662989</v>
      </c>
      <c r="G100" s="146">
        <v>17.874827250545195</v>
      </c>
      <c r="H100" s="146">
        <v>21.551708909557902</v>
      </c>
      <c r="I100" s="146">
        <v>15.527097295262209</v>
      </c>
      <c r="J100" s="146">
        <v>20.936538211787735</v>
      </c>
      <c r="K100" s="146">
        <v>4.691085074031605</v>
      </c>
      <c r="L100" s="146">
        <v>19.542285397223509</v>
      </c>
      <c r="M100" s="146">
        <v>17.568925077690253</v>
      </c>
      <c r="N100" s="145">
        <v>1</v>
      </c>
      <c r="O100" s="147">
        <f t="shared" si="7"/>
        <v>1.1742640267837618</v>
      </c>
      <c r="P100" s="147">
        <f t="shared" si="7"/>
        <v>1.2935273616593637</v>
      </c>
      <c r="Q100" s="147">
        <f t="shared" si="7"/>
        <v>1.3685936531857501</v>
      </c>
      <c r="R100" s="147">
        <f t="shared" si="7"/>
        <v>1.529246356490269</v>
      </c>
      <c r="S100" s="147">
        <f t="shared" si="7"/>
        <v>1.7759386745788321</v>
      </c>
      <c r="T100" s="147">
        <f t="shared" si="7"/>
        <v>2.0933846447354201</v>
      </c>
      <c r="U100" s="147">
        <f t="shared" si="7"/>
        <v>2.5445448097261809</v>
      </c>
      <c r="V100" s="147">
        <f t="shared" si="7"/>
        <v>2.9396387580539094</v>
      </c>
      <c r="W100" s="147">
        <f t="shared" si="7"/>
        <v>3.5550973499223888</v>
      </c>
      <c r="X100" s="147">
        <f t="shared" si="7"/>
        <v>3.7218699910718906</v>
      </c>
      <c r="Y100" s="147">
        <f t="shared" si="7"/>
        <v>4.4492084468407764</v>
      </c>
      <c r="Z100" s="147">
        <f t="shared" si="7"/>
        <v>5.2308865454164986</v>
      </c>
    </row>
    <row r="101" spans="1:26" x14ac:dyDescent="0.25">
      <c r="A101" s="149" t="s">
        <v>270</v>
      </c>
      <c r="B101" s="146">
        <v>6.0798484883884925</v>
      </c>
      <c r="C101" s="146">
        <v>1.5731202986541462</v>
      </c>
      <c r="D101" s="146">
        <v>0.93320555607729716</v>
      </c>
      <c r="E101" s="146">
        <v>6.1973132385109153</v>
      </c>
      <c r="F101" s="146">
        <v>7.1268415556736642</v>
      </c>
      <c r="G101" s="146">
        <v>4.8996497187279147</v>
      </c>
      <c r="H101" s="146">
        <v>23.69494153791058</v>
      </c>
      <c r="I101" s="146">
        <v>7.9854163645922682</v>
      </c>
      <c r="J101" s="146">
        <v>15.151174963282713</v>
      </c>
      <c r="K101" s="146">
        <v>11.637303679575766</v>
      </c>
      <c r="L101" s="146">
        <v>2.0916756565920451</v>
      </c>
      <c r="M101" s="146">
        <v>10.783512696676752</v>
      </c>
      <c r="N101" s="145">
        <v>1</v>
      </c>
      <c r="O101" s="147">
        <f t="shared" si="7"/>
        <v>1.060798484883885</v>
      </c>
      <c r="P101" s="147">
        <f t="shared" si="7"/>
        <v>1.0774861211774089</v>
      </c>
      <c r="Q101" s="147">
        <f t="shared" si="7"/>
        <v>1.0875412815261982</v>
      </c>
      <c r="R101" s="147">
        <f t="shared" si="7"/>
        <v>1.1549396213404926</v>
      </c>
      <c r="S101" s="147">
        <f t="shared" si="7"/>
        <v>1.2372503382171269</v>
      </c>
      <c r="T101" s="147">
        <f t="shared" si="7"/>
        <v>1.2978712709335425</v>
      </c>
      <c r="U101" s="147">
        <f t="shared" si="7"/>
        <v>1.6054011098185825</v>
      </c>
      <c r="V101" s="147">
        <f t="shared" si="7"/>
        <v>1.7335990727593815</v>
      </c>
      <c r="W101" s="147">
        <f t="shared" si="7"/>
        <v>1.9962597014350021</v>
      </c>
      <c r="X101" s="147">
        <f t="shared" si="7"/>
        <v>2.2285705051239857</v>
      </c>
      <c r="Y101" s="147">
        <f t="shared" si="7"/>
        <v>2.2751849718696544</v>
      </c>
      <c r="Z101" s="147">
        <f t="shared" si="7"/>
        <v>2.5205298321840997</v>
      </c>
    </row>
    <row r="102" spans="1:26" x14ac:dyDescent="0.25">
      <c r="A102" s="149" t="s">
        <v>271</v>
      </c>
      <c r="B102" s="146">
        <v>-2.8211680782524269</v>
      </c>
      <c r="C102" s="146">
        <v>4.0379982069837581</v>
      </c>
      <c r="D102" s="146">
        <v>8.3903212700133309</v>
      </c>
      <c r="E102" s="146">
        <v>0.46240438388356608</v>
      </c>
      <c r="F102" s="146">
        <v>-3.0749692517585743</v>
      </c>
      <c r="G102" s="146">
        <v>0.17439710212268267</v>
      </c>
      <c r="H102" s="146">
        <v>4.7207390334807826</v>
      </c>
      <c r="I102" s="146">
        <v>-1.6379337839818788</v>
      </c>
      <c r="J102" s="146">
        <v>6.58811890120991</v>
      </c>
      <c r="K102" s="146">
        <v>1.9200259314552994</v>
      </c>
      <c r="L102" s="146">
        <v>1.1194153483663456</v>
      </c>
      <c r="M102" s="146">
        <v>-0.88645065582284133</v>
      </c>
      <c r="N102" s="145">
        <v>1</v>
      </c>
      <c r="O102" s="147">
        <f t="shared" si="7"/>
        <v>0.97178831921747577</v>
      </c>
      <c r="P102" s="147">
        <f t="shared" si="7"/>
        <v>1.0110291141231551</v>
      </c>
      <c r="Q102" s="147">
        <f t="shared" si="7"/>
        <v>1.0958577049314575</v>
      </c>
      <c r="R102" s="147">
        <f t="shared" si="7"/>
        <v>1.1009249990001864</v>
      </c>
      <c r="S102" s="147">
        <f t="shared" si="7"/>
        <v>1.0670718937960073</v>
      </c>
      <c r="T102" s="147">
        <f t="shared" si="7"/>
        <v>1.068932836256353</v>
      </c>
      <c r="U102" s="147">
        <f t="shared" si="7"/>
        <v>1.1193943658991998</v>
      </c>
      <c r="V102" s="147">
        <f t="shared" si="7"/>
        <v>1.101059427404147</v>
      </c>
      <c r="W102" s="147">
        <f t="shared" si="7"/>
        <v>1.1735985316545132</v>
      </c>
      <c r="X102" s="147">
        <f t="shared" si="7"/>
        <v>1.1961319277934586</v>
      </c>
      <c r="Y102" s="147">
        <f t="shared" si="7"/>
        <v>1.2095216121798888</v>
      </c>
      <c r="Z102" s="147">
        <f t="shared" si="7"/>
        <v>1.1987997999164011</v>
      </c>
    </row>
    <row r="103" spans="1:26" x14ac:dyDescent="0.25">
      <c r="A103" s="149" t="s">
        <v>272</v>
      </c>
      <c r="B103" s="146" t="s">
        <v>182</v>
      </c>
      <c r="C103" s="146" t="s">
        <v>182</v>
      </c>
      <c r="D103" s="146" t="s">
        <v>182</v>
      </c>
      <c r="E103" s="146" t="s">
        <v>182</v>
      </c>
      <c r="F103" s="146" t="s">
        <v>182</v>
      </c>
      <c r="G103" s="146" t="s">
        <v>182</v>
      </c>
      <c r="H103" s="146" t="s">
        <v>182</v>
      </c>
      <c r="I103" s="146" t="s">
        <v>182</v>
      </c>
      <c r="J103" s="146" t="s">
        <v>182</v>
      </c>
      <c r="K103" s="146" t="s">
        <v>182</v>
      </c>
      <c r="L103" s="146" t="s">
        <v>182</v>
      </c>
      <c r="M103" s="146" t="s">
        <v>182</v>
      </c>
      <c r="N103" s="145">
        <v>1</v>
      </c>
      <c r="O103" s="147" t="str">
        <f t="shared" si="7"/>
        <v>NA</v>
      </c>
      <c r="P103" s="147" t="str">
        <f t="shared" si="7"/>
        <v>NA</v>
      </c>
      <c r="Q103" s="147" t="str">
        <f t="shared" si="7"/>
        <v>NA</v>
      </c>
      <c r="R103" s="147" t="str">
        <f t="shared" si="7"/>
        <v>NA</v>
      </c>
      <c r="S103" s="147" t="str">
        <f t="shared" si="7"/>
        <v>NA</v>
      </c>
      <c r="T103" s="147" t="str">
        <f t="shared" si="7"/>
        <v>NA</v>
      </c>
      <c r="U103" s="147" t="str">
        <f t="shared" si="7"/>
        <v>NA</v>
      </c>
      <c r="V103" s="147" t="str">
        <f t="shared" si="7"/>
        <v>NA</v>
      </c>
      <c r="W103" s="147" t="str">
        <f t="shared" si="7"/>
        <v>NA</v>
      </c>
      <c r="X103" s="147" t="str">
        <f t="shared" si="7"/>
        <v>NA</v>
      </c>
      <c r="Y103" s="147" t="str">
        <f t="shared" si="7"/>
        <v>NA</v>
      </c>
      <c r="Z103" s="147" t="str">
        <f t="shared" si="7"/>
        <v>NA</v>
      </c>
    </row>
    <row r="104" spans="1:26" x14ac:dyDescent="0.25">
      <c r="A104" s="149" t="s">
        <v>273</v>
      </c>
      <c r="B104" s="146">
        <v>0.95141077829606502</v>
      </c>
      <c r="C104" s="146">
        <v>3.6504182759266968</v>
      </c>
      <c r="D104" s="146">
        <v>3.0605079064933705</v>
      </c>
      <c r="E104" s="146">
        <v>3.3950856705273793</v>
      </c>
      <c r="F104" s="146">
        <v>2.9840801612553918</v>
      </c>
      <c r="G104" s="146">
        <v>1.0315617770452263</v>
      </c>
      <c r="H104" s="146">
        <v>-0.1398212202761755</v>
      </c>
      <c r="I104" s="146">
        <v>2.3972219337400986</v>
      </c>
      <c r="J104" s="146">
        <v>2.9566717121246882</v>
      </c>
      <c r="K104" s="146">
        <v>3.5422886534694555</v>
      </c>
      <c r="L104" s="146">
        <v>3.1614524013424443</v>
      </c>
      <c r="M104" s="146">
        <v>1.5845879080491585</v>
      </c>
      <c r="N104" s="145">
        <v>1</v>
      </c>
      <c r="O104" s="147">
        <f t="shared" si="7"/>
        <v>1.0095141077829606</v>
      </c>
      <c r="P104" s="147">
        <f t="shared" si="7"/>
        <v>1.0463655952715281</v>
      </c>
      <c r="Q104" s="147">
        <f t="shared" si="7"/>
        <v>1.0783896970456397</v>
      </c>
      <c r="R104" s="147">
        <f t="shared" si="7"/>
        <v>1.1150019511224798</v>
      </c>
      <c r="S104" s="147">
        <f t="shared" si="7"/>
        <v>1.1482745031435364</v>
      </c>
      <c r="T104" s="147">
        <f t="shared" si="7"/>
        <v>1.160119664013521</v>
      </c>
      <c r="U104" s="147">
        <f t="shared" si="7"/>
        <v>1.1584975705426335</v>
      </c>
      <c r="V104" s="147">
        <f t="shared" si="7"/>
        <v>1.1862693284055277</v>
      </c>
      <c r="W104" s="147">
        <f t="shared" si="7"/>
        <v>1.2213434180681053</v>
      </c>
      <c r="X104" s="147">
        <f t="shared" si="7"/>
        <v>1.2646069273862279</v>
      </c>
      <c r="Y104" s="147">
        <f t="shared" si="7"/>
        <v>1.3045868734596227</v>
      </c>
      <c r="Z104" s="147">
        <f t="shared" si="7"/>
        <v>1.3252591993064604</v>
      </c>
    </row>
    <row r="105" spans="1:26" x14ac:dyDescent="0.25">
      <c r="A105" s="149" t="s">
        <v>274</v>
      </c>
      <c r="B105" s="146" t="s">
        <v>182</v>
      </c>
      <c r="C105" s="146">
        <v>11.400933619169479</v>
      </c>
      <c r="D105" s="146">
        <v>1.8052046235852828</v>
      </c>
      <c r="E105" s="146">
        <v>-2.1705820533783253</v>
      </c>
      <c r="F105" s="146">
        <v>-3.8365267344750151</v>
      </c>
      <c r="G105" s="146">
        <v>-3.2094552121077413</v>
      </c>
      <c r="H105" s="146">
        <v>-2.2996301759251452</v>
      </c>
      <c r="I105" s="146">
        <v>5.0370243959663554</v>
      </c>
      <c r="J105" s="146">
        <v>9.424814788559928</v>
      </c>
      <c r="K105" s="146">
        <v>1.46265923251066</v>
      </c>
      <c r="L105" s="146">
        <v>3.6052830310184589</v>
      </c>
      <c r="M105" s="146">
        <v>6.3962914824878112</v>
      </c>
      <c r="N105" s="145">
        <v>1</v>
      </c>
      <c r="O105" s="147" t="str">
        <f t="shared" si="7"/>
        <v>NA</v>
      </c>
      <c r="P105" s="147" t="e">
        <f t="shared" si="7"/>
        <v>#VALUE!</v>
      </c>
      <c r="Q105" s="147" t="e">
        <f t="shared" si="7"/>
        <v>#VALUE!</v>
      </c>
      <c r="R105" s="147" t="e">
        <f t="shared" si="7"/>
        <v>#VALUE!</v>
      </c>
      <c r="S105" s="147" t="e">
        <f t="shared" si="7"/>
        <v>#VALUE!</v>
      </c>
      <c r="T105" s="147" t="e">
        <f t="shared" si="7"/>
        <v>#VALUE!</v>
      </c>
      <c r="U105" s="147" t="e">
        <f t="shared" si="7"/>
        <v>#VALUE!</v>
      </c>
      <c r="V105" s="147" t="e">
        <f t="shared" si="7"/>
        <v>#VALUE!</v>
      </c>
      <c r="W105" s="147" t="e">
        <f t="shared" si="7"/>
        <v>#VALUE!</v>
      </c>
      <c r="X105" s="147" t="e">
        <f t="shared" si="7"/>
        <v>#VALUE!</v>
      </c>
      <c r="Y105" s="147" t="e">
        <f t="shared" si="7"/>
        <v>#VALUE!</v>
      </c>
      <c r="Z105" s="147" t="e">
        <f t="shared" si="7"/>
        <v>#VALUE!</v>
      </c>
    </row>
    <row r="106" spans="1:26" x14ac:dyDescent="0.25">
      <c r="A106" s="149" t="s">
        <v>275</v>
      </c>
      <c r="B106" s="146">
        <v>20.526469697460243</v>
      </c>
      <c r="C106" s="146">
        <v>-8.1801944891435454</v>
      </c>
      <c r="D106" s="146">
        <v>5.1530434956171121</v>
      </c>
      <c r="E106" s="146">
        <v>4.9245634529222855</v>
      </c>
      <c r="F106" s="146">
        <v>10.849954194096043</v>
      </c>
      <c r="G106" s="146">
        <v>22.357611369550369</v>
      </c>
      <c r="H106" s="146">
        <v>16.173401741467487</v>
      </c>
      <c r="I106" s="146">
        <v>4.3067886310210355</v>
      </c>
      <c r="J106" s="146">
        <v>18.661984226030299</v>
      </c>
      <c r="K106" s="146">
        <v>-17.216348671888511</v>
      </c>
      <c r="L106" s="146">
        <v>11.165713853860808</v>
      </c>
      <c r="M106" s="146">
        <v>16.610110125412888</v>
      </c>
      <c r="N106" s="145">
        <v>1</v>
      </c>
      <c r="O106" s="147">
        <f t="shared" si="7"/>
        <v>1.2052646969746024</v>
      </c>
      <c r="P106" s="147">
        <f t="shared" si="7"/>
        <v>1.1066717006530933</v>
      </c>
      <c r="Q106" s="147">
        <f t="shared" si="7"/>
        <v>1.1636989747414328</v>
      </c>
      <c r="R106" s="147">
        <f t="shared" si="7"/>
        <v>1.2210060691535809</v>
      </c>
      <c r="S106" s="147">
        <f t="shared" si="7"/>
        <v>1.353484668363877</v>
      </c>
      <c r="T106" s="147">
        <f t="shared" si="7"/>
        <v>1.6560915104631202</v>
      </c>
      <c r="U106" s="147">
        <f t="shared" si="7"/>
        <v>1.9239378436566577</v>
      </c>
      <c r="V106" s="147">
        <f t="shared" si="7"/>
        <v>2.0067977799751739</v>
      </c>
      <c r="W106" s="147">
        <f t="shared" si="7"/>
        <v>2.3813060651224669</v>
      </c>
      <c r="X106" s="147">
        <f t="shared" si="7"/>
        <v>1.9713321100061545</v>
      </c>
      <c r="Y106" s="147">
        <f t="shared" si="7"/>
        <v>2.1914454125187182</v>
      </c>
      <c r="Z106" s="147">
        <f t="shared" si="7"/>
        <v>2.555446908876386</v>
      </c>
    </row>
    <row r="107" spans="1:26" x14ac:dyDescent="0.25">
      <c r="A107" s="149" t="s">
        <v>276</v>
      </c>
      <c r="B107" s="146">
        <v>27.182215329291481</v>
      </c>
      <c r="C107" s="146">
        <v>7.3323551629957109</v>
      </c>
      <c r="D107" s="146">
        <v>2.0254437499994822</v>
      </c>
      <c r="E107" s="146">
        <v>3.9749738378459796</v>
      </c>
      <c r="F107" s="146">
        <v>5.1084259931847953</v>
      </c>
      <c r="G107" s="146">
        <v>7.1286222308161626</v>
      </c>
      <c r="H107" s="146">
        <v>9.3916178485109896</v>
      </c>
      <c r="I107" s="146">
        <v>14.876552092668277</v>
      </c>
      <c r="J107" s="146">
        <v>22.215988514248323</v>
      </c>
      <c r="K107" s="146">
        <v>4.0353037350767238</v>
      </c>
      <c r="L107" s="146">
        <v>10.033903819147639</v>
      </c>
      <c r="M107" s="146">
        <v>22.481842152874165</v>
      </c>
      <c r="N107" s="145">
        <v>1</v>
      </c>
      <c r="O107" s="147">
        <f t="shared" si="7"/>
        <v>1.2718221532929148</v>
      </c>
      <c r="P107" s="147">
        <f t="shared" si="7"/>
        <v>1.3650766706140109</v>
      </c>
      <c r="Q107" s="147">
        <f t="shared" si="7"/>
        <v>1.3927255307216635</v>
      </c>
      <c r="R107" s="147">
        <f t="shared" si="7"/>
        <v>1.4480860062008512</v>
      </c>
      <c r="S107" s="147">
        <f t="shared" si="7"/>
        <v>1.5220604081452871</v>
      </c>
      <c r="T107" s="147">
        <f t="shared" si="7"/>
        <v>1.6305623447667832</v>
      </c>
      <c r="U107" s="147">
        <f t="shared" si="7"/>
        <v>1.7836985289689997</v>
      </c>
      <c r="V107" s="147">
        <f t="shared" si="7"/>
        <v>2.0490513698072306</v>
      </c>
      <c r="W107" s="147">
        <f t="shared" si="7"/>
        <v>2.5042683867746529</v>
      </c>
      <c r="X107" s="147">
        <f t="shared" si="7"/>
        <v>2.6053232225225162</v>
      </c>
      <c r="Y107" s="147">
        <f t="shared" si="7"/>
        <v>2.8667388488483434</v>
      </c>
      <c r="Z107" s="147">
        <f t="shared" si="7"/>
        <v>3.5112345517815498</v>
      </c>
    </row>
    <row r="108" spans="1:26" x14ac:dyDescent="0.25">
      <c r="A108" s="149" t="s">
        <v>277</v>
      </c>
      <c r="B108" s="146">
        <v>24.79777660794673</v>
      </c>
      <c r="C108" s="146">
        <v>8.8680738022211045</v>
      </c>
      <c r="D108" s="146">
        <v>6.3184593313637833</v>
      </c>
      <c r="E108" s="146">
        <v>13.450095616126006</v>
      </c>
      <c r="F108" s="146">
        <v>10.690428543479655</v>
      </c>
      <c r="G108" s="146">
        <v>8.6403224786303383</v>
      </c>
      <c r="H108" s="146">
        <v>10.805101226546498</v>
      </c>
      <c r="I108" s="146">
        <v>7.4382860054773801</v>
      </c>
      <c r="J108" s="146">
        <v>8.8634506382137914</v>
      </c>
      <c r="K108" s="146">
        <v>-2.932073532809369</v>
      </c>
      <c r="L108" s="146">
        <v>10.018457168320708</v>
      </c>
      <c r="M108" s="146">
        <v>3.8033831135622052</v>
      </c>
      <c r="N108" s="145">
        <v>1</v>
      </c>
      <c r="O108" s="147">
        <f t="shared" si="7"/>
        <v>1.2479777660794673</v>
      </c>
      <c r="P108" s="147">
        <f t="shared" si="7"/>
        <v>1.3586493554107046</v>
      </c>
      <c r="Q108" s="147">
        <f t="shared" si="7"/>
        <v>1.4444950623881663</v>
      </c>
      <c r="R108" s="147">
        <f t="shared" si="7"/>
        <v>1.6387810294495935</v>
      </c>
      <c r="S108" s="147">
        <f t="shared" si="7"/>
        <v>1.8139737443870025</v>
      </c>
      <c r="T108" s="147">
        <f t="shared" si="7"/>
        <v>1.9707069255797252</v>
      </c>
      <c r="U108" s="147">
        <f t="shared" si="7"/>
        <v>2.1836438037671768</v>
      </c>
      <c r="V108" s="147">
        <f t="shared" si="7"/>
        <v>2.3460694752322646</v>
      </c>
      <c r="W108" s="147">
        <f t="shared" si="7"/>
        <v>2.5540121851076778</v>
      </c>
      <c r="X108" s="147">
        <f t="shared" si="7"/>
        <v>2.4791266698034096</v>
      </c>
      <c r="Y108" s="147">
        <f t="shared" si="7"/>
        <v>2.7274969133660796</v>
      </c>
      <c r="Z108" s="147">
        <f t="shared" si="7"/>
        <v>2.8312340703919756</v>
      </c>
    </row>
    <row r="109" spans="1:26" x14ac:dyDescent="0.25">
      <c r="A109" s="149" t="s">
        <v>278</v>
      </c>
      <c r="B109" s="146">
        <v>4.1859280788482351</v>
      </c>
      <c r="C109" s="146">
        <v>1.6953630152878958</v>
      </c>
      <c r="D109" s="146">
        <v>3.6086736685820568</v>
      </c>
      <c r="E109" s="146">
        <v>3.5655023343239947</v>
      </c>
      <c r="F109" s="146">
        <v>7.0085865700607428</v>
      </c>
      <c r="G109" s="146">
        <v>10.17353041605007</v>
      </c>
      <c r="H109" s="146">
        <v>9.8775218230681787</v>
      </c>
      <c r="I109" s="146">
        <v>20.295447172186527</v>
      </c>
      <c r="J109" s="146">
        <v>14.383279410473946</v>
      </c>
      <c r="K109" s="146">
        <v>-1.4971117893721981</v>
      </c>
      <c r="L109" s="146">
        <v>-2.3157193409885366</v>
      </c>
      <c r="M109" s="146">
        <v>6.4444436682124859</v>
      </c>
      <c r="N109" s="145">
        <v>1</v>
      </c>
      <c r="O109" s="147">
        <f t="shared" si="7"/>
        <v>1.0418592807884823</v>
      </c>
      <c r="P109" s="147">
        <f t="shared" si="7"/>
        <v>1.0595225777063149</v>
      </c>
      <c r="Q109" s="147">
        <f t="shared" si="7"/>
        <v>1.0977572899806847</v>
      </c>
      <c r="R109" s="147">
        <f t="shared" si="7"/>
        <v>1.1368978517801578</v>
      </c>
      <c r="S109" s="147">
        <f t="shared" si="7"/>
        <v>1.216578321935331</v>
      </c>
      <c r="T109" s="147">
        <f t="shared" si="7"/>
        <v>1.3403472875524933</v>
      </c>
      <c r="U109" s="147">
        <f t="shared" si="7"/>
        <v>1.4727403833853934</v>
      </c>
      <c r="V109" s="147">
        <f t="shared" si="7"/>
        <v>1.7716396298788331</v>
      </c>
      <c r="W109" s="147">
        <f t="shared" si="7"/>
        <v>2.0264595079909919</v>
      </c>
      <c r="X109" s="147">
        <f t="shared" si="7"/>
        <v>1.996121143790005</v>
      </c>
      <c r="Y109" s="147">
        <f t="shared" si="7"/>
        <v>1.9498965803936985</v>
      </c>
      <c r="Z109" s="147">
        <f t="shared" si="7"/>
        <v>2.075556567105572</v>
      </c>
    </row>
    <row r="110" spans="1:26" x14ac:dyDescent="0.25">
      <c r="A110" s="149" t="s">
        <v>279</v>
      </c>
      <c r="B110" s="146">
        <v>-2.0901037259836528</v>
      </c>
      <c r="C110" s="146">
        <v>-1.6329983179461465</v>
      </c>
      <c r="D110" s="146">
        <v>4.9711987281660441</v>
      </c>
      <c r="E110" s="146">
        <v>1.5711254839517466</v>
      </c>
      <c r="F110" s="146">
        <v>-2.9171189991383528</v>
      </c>
      <c r="G110" s="146">
        <v>-1.0870210110075931</v>
      </c>
      <c r="H110" s="146">
        <v>0.77488539500450315</v>
      </c>
      <c r="I110" s="146">
        <v>3.0655540919343167</v>
      </c>
      <c r="J110" s="146">
        <v>7.5212756275645916</v>
      </c>
      <c r="K110" s="146">
        <v>10.503427329003287</v>
      </c>
      <c r="L110" s="146">
        <v>0.15947418686108961</v>
      </c>
      <c r="M110" s="146">
        <v>3.3711177101120882</v>
      </c>
      <c r="N110" s="145">
        <v>1</v>
      </c>
      <c r="O110" s="147">
        <f t="shared" si="7"/>
        <v>0.9790989627401635</v>
      </c>
      <c r="P110" s="147">
        <f t="shared" si="7"/>
        <v>0.96311029314758845</v>
      </c>
      <c r="Q110" s="147">
        <f t="shared" si="7"/>
        <v>1.0109884197913777</v>
      </c>
      <c r="R110" s="147">
        <f t="shared" si="7"/>
        <v>1.026872316494521</v>
      </c>
      <c r="S110" s="147">
        <f t="shared" si="7"/>
        <v>0.99691722905316715</v>
      </c>
      <c r="T110" s="147">
        <f t="shared" si="7"/>
        <v>0.98608052931100454</v>
      </c>
      <c r="U110" s="147">
        <f t="shared" si="7"/>
        <v>0.99372152331561858</v>
      </c>
      <c r="V110" s="147">
        <f t="shared" si="7"/>
        <v>1.0241845941360526</v>
      </c>
      <c r="W110" s="147">
        <f t="shared" si="7"/>
        <v>1.1012163403960789</v>
      </c>
      <c r="X110" s="147">
        <f t="shared" si="7"/>
        <v>1.2168817984446905</v>
      </c>
      <c r="Y110" s="147">
        <f t="shared" si="7"/>
        <v>1.2188224107978207</v>
      </c>
      <c r="Z110" s="147">
        <f t="shared" si="7"/>
        <v>1.2599103489430412</v>
      </c>
    </row>
    <row r="111" spans="1:26" x14ac:dyDescent="0.25">
      <c r="A111" s="149" t="s">
        <v>280</v>
      </c>
      <c r="B111" s="146">
        <v>3.9559238318402237</v>
      </c>
      <c r="C111" s="146">
        <v>9.0110315624479114</v>
      </c>
      <c r="D111" s="146">
        <v>13.228807349281865</v>
      </c>
      <c r="E111" s="146">
        <v>1.1600366734408709</v>
      </c>
      <c r="F111" s="146">
        <v>6.307870415244011</v>
      </c>
      <c r="G111" s="146">
        <v>6.2725908495738167</v>
      </c>
      <c r="H111" s="146">
        <v>6.5981821548340065</v>
      </c>
      <c r="I111" s="146">
        <v>11.066303041533203</v>
      </c>
      <c r="J111" s="146">
        <v>13.20277876473817</v>
      </c>
      <c r="K111" s="146">
        <v>3.9926055165544057</v>
      </c>
      <c r="L111" s="146">
        <v>2.7234519457650208</v>
      </c>
      <c r="M111" s="146">
        <v>10.258709497175687</v>
      </c>
      <c r="N111" s="145">
        <v>1</v>
      </c>
      <c r="O111" s="147">
        <f t="shared" si="7"/>
        <v>1.0395592383184022</v>
      </c>
      <c r="P111" s="147">
        <f t="shared" si="7"/>
        <v>1.1332342493936165</v>
      </c>
      <c r="Q111" s="147">
        <f t="shared" si="7"/>
        <v>1.2831476250619784</v>
      </c>
      <c r="R111" s="147">
        <f t="shared" si="7"/>
        <v>1.298032608087083</v>
      </c>
      <c r="S111" s="147">
        <f t="shared" si="7"/>
        <v>1.3799108229528283</v>
      </c>
      <c r="T111" s="147">
        <f t="shared" si="7"/>
        <v>1.466466982965646</v>
      </c>
      <c r="U111" s="147">
        <f t="shared" si="7"/>
        <v>1.563227145742218</v>
      </c>
      <c r="V111" s="147">
        <f t="shared" si="7"/>
        <v>1.7362185989175616</v>
      </c>
      <c r="W111" s="147">
        <f t="shared" si="7"/>
        <v>1.965447699404884</v>
      </c>
      <c r="X111" s="147">
        <f t="shared" si="7"/>
        <v>2.0439202726763148</v>
      </c>
      <c r="Y111" s="147">
        <f t="shared" si="7"/>
        <v>2.0995854591124035</v>
      </c>
      <c r="Z111" s="147">
        <f t="shared" si="7"/>
        <v>2.3149758320076872</v>
      </c>
    </row>
    <row r="112" spans="1:26" x14ac:dyDescent="0.25">
      <c r="A112" s="149" t="s">
        <v>281</v>
      </c>
      <c r="B112" s="146">
        <v>-6.8917375842564894</v>
      </c>
      <c r="C112" s="146">
        <v>-5.4188777155907815</v>
      </c>
      <c r="D112" s="146">
        <v>0.30351939284689422</v>
      </c>
      <c r="E112" s="146">
        <v>9.2351016623075708</v>
      </c>
      <c r="F112" s="146">
        <v>11.265109435349217</v>
      </c>
      <c r="G112" s="146">
        <v>10.237238519753689</v>
      </c>
      <c r="H112" s="146">
        <v>3.1480423377418134</v>
      </c>
      <c r="I112" s="146">
        <v>11.699210231199402</v>
      </c>
      <c r="J112" s="146">
        <v>7.3493650126595753</v>
      </c>
      <c r="K112" s="146">
        <v>29.053265070528511</v>
      </c>
      <c r="L112" s="146">
        <v>5.4737084359887547</v>
      </c>
      <c r="M112" s="146">
        <v>10.260154476045983</v>
      </c>
      <c r="N112" s="145">
        <v>1</v>
      </c>
      <c r="O112" s="147">
        <f t="shared" si="7"/>
        <v>0.93108262415743515</v>
      </c>
      <c r="P112" s="147">
        <f t="shared" si="7"/>
        <v>0.88062839532323001</v>
      </c>
      <c r="Q112" s="147">
        <f t="shared" si="7"/>
        <v>0.8833012732819524</v>
      </c>
      <c r="R112" s="147">
        <f t="shared" si="7"/>
        <v>0.96487504385399792</v>
      </c>
      <c r="S112" s="147">
        <f t="shared" si="7"/>
        <v>1.0735692734585245</v>
      </c>
      <c r="T112" s="147">
        <f t="shared" si="7"/>
        <v>1.1834731206572604</v>
      </c>
      <c r="U112" s="147">
        <f t="shared" si="7"/>
        <v>1.2207293555513452</v>
      </c>
      <c r="V112" s="147">
        <f t="shared" si="7"/>
        <v>1.3635450492112626</v>
      </c>
      <c r="W112" s="147">
        <f t="shared" si="7"/>
        <v>1.4637569519898468</v>
      </c>
      <c r="X112" s="147">
        <f t="shared" si="7"/>
        <v>1.8890261392397456</v>
      </c>
      <c r="Y112" s="147">
        <f t="shared" si="7"/>
        <v>1.9924259223813443</v>
      </c>
      <c r="Z112" s="147">
        <f t="shared" si="7"/>
        <v>2.1968518998384541</v>
      </c>
    </row>
    <row r="113" spans="1:26" x14ac:dyDescent="0.25">
      <c r="A113" s="149" t="s">
        <v>282</v>
      </c>
      <c r="B113" s="146">
        <v>18.410385166752221</v>
      </c>
      <c r="C113" s="146">
        <v>3.4971174012473369</v>
      </c>
      <c r="D113" s="146">
        <v>48.475894938456747</v>
      </c>
      <c r="E113" s="146">
        <v>8.1612586037363286</v>
      </c>
      <c r="F113" s="146">
        <v>34.970393591083166</v>
      </c>
      <c r="G113" s="146">
        <v>24.537178662470296</v>
      </c>
      <c r="H113" s="146">
        <v>14.935950536199869</v>
      </c>
      <c r="I113" s="146">
        <v>14.303609209671379</v>
      </c>
      <c r="J113" s="146">
        <v>25.372819392389317</v>
      </c>
      <c r="K113" s="146">
        <v>-32.814406297868132</v>
      </c>
      <c r="L113" s="146">
        <v>15.330096852894542</v>
      </c>
      <c r="M113" s="146">
        <v>18.2812704456734</v>
      </c>
      <c r="N113" s="145">
        <v>1</v>
      </c>
      <c r="O113" s="147">
        <f t="shared" si="7"/>
        <v>1.1841038516675222</v>
      </c>
      <c r="P113" s="147">
        <f t="shared" si="7"/>
        <v>1.2255133535130271</v>
      </c>
      <c r="Q113" s="147">
        <f t="shared" si="7"/>
        <v>1.8195919192187602</v>
      </c>
      <c r="R113" s="147">
        <f t="shared" si="7"/>
        <v>1.9680935212788924</v>
      </c>
      <c r="S113" s="147">
        <f t="shared" si="7"/>
        <v>2.6563435719107291</v>
      </c>
      <c r="T113" s="147">
        <f t="shared" si="7"/>
        <v>3.3081353400395099</v>
      </c>
      <c r="U113" s="147">
        <f t="shared" si="7"/>
        <v>3.8022367980983587</v>
      </c>
      <c r="V113" s="147">
        <f t="shared" si="7"/>
        <v>4.3460938909246698</v>
      </c>
      <c r="W113" s="147">
        <f t="shared" si="7"/>
        <v>5.448820444492652</v>
      </c>
      <c r="X113" s="147">
        <f t="shared" si="7"/>
        <v>3.6608223653955285</v>
      </c>
      <c r="Y113" s="147">
        <f t="shared" si="7"/>
        <v>4.2220299796230885</v>
      </c>
      <c r="Z113" s="147">
        <f t="shared" si="7"/>
        <v>4.9938706984953951</v>
      </c>
    </row>
    <row r="114" spans="1:26" x14ac:dyDescent="0.25">
      <c r="A114" s="149" t="s">
        <v>283</v>
      </c>
      <c r="B114" s="146">
        <v>1.5525246757800915</v>
      </c>
      <c r="C114" s="146">
        <v>0.9858551270175866</v>
      </c>
      <c r="D114" s="146">
        <v>0.65082060678707876</v>
      </c>
      <c r="E114" s="146">
        <v>0.63255552187078479</v>
      </c>
      <c r="F114" s="146">
        <v>0.81016901009193987</v>
      </c>
      <c r="G114" s="146">
        <v>1.1639185205888793</v>
      </c>
      <c r="H114" s="146">
        <v>1.0546500523366973</v>
      </c>
      <c r="I114" s="146">
        <v>6.9056388983355106</v>
      </c>
      <c r="J114" s="146">
        <v>-5.0647897892491613</v>
      </c>
      <c r="K114" s="146">
        <v>-0.48601075841745001</v>
      </c>
      <c r="L114" s="146" t="s">
        <v>182</v>
      </c>
      <c r="M114" s="146" t="s">
        <v>182</v>
      </c>
      <c r="N114" s="145">
        <v>1</v>
      </c>
      <c r="O114" s="147">
        <f t="shared" si="7"/>
        <v>1.0155252467578009</v>
      </c>
      <c r="P114" s="147">
        <f t="shared" si="7"/>
        <v>1.0255368544691206</v>
      </c>
      <c r="Q114" s="147">
        <f t="shared" si="7"/>
        <v>1.0322112596482016</v>
      </c>
      <c r="R114" s="147">
        <f t="shared" si="7"/>
        <v>1.0387405689684783</v>
      </c>
      <c r="S114" s="147">
        <f t="shared" si="7"/>
        <v>1.0471561231535136</v>
      </c>
      <c r="T114" s="147">
        <f t="shared" si="7"/>
        <v>1.0593441672103778</v>
      </c>
      <c r="U114" s="147">
        <f t="shared" si="7"/>
        <v>1.0705165410242878</v>
      </c>
      <c r="V114" s="147">
        <f t="shared" si="7"/>
        <v>1.1444425476943769</v>
      </c>
      <c r="W114" s="147">
        <f t="shared" si="7"/>
        <v>1.0864789383949292</v>
      </c>
      <c r="X114" s="147">
        <f t="shared" si="7"/>
        <v>1.0811985338663901</v>
      </c>
      <c r="Y114" s="147" t="str">
        <f t="shared" si="7"/>
        <v>NA</v>
      </c>
      <c r="Z114" s="147" t="str">
        <f t="shared" si="7"/>
        <v>NA</v>
      </c>
    </row>
    <row r="115" spans="1:26" x14ac:dyDescent="0.25">
      <c r="A115" s="149" t="s">
        <v>284</v>
      </c>
      <c r="B115" s="146">
        <v>0.93728680315821578</v>
      </c>
      <c r="C115" s="146">
        <v>-0.36994930096788892</v>
      </c>
      <c r="D115" s="146">
        <v>0.18277119830921151</v>
      </c>
      <c r="E115" s="146">
        <v>-0.77720392231475444</v>
      </c>
      <c r="F115" s="146">
        <v>3.0271773385990457</v>
      </c>
      <c r="G115" s="146">
        <v>6.6105162505328678</v>
      </c>
      <c r="H115" s="146">
        <v>6.5897559270706978</v>
      </c>
      <c r="I115" s="146">
        <v>8.5463295188241659</v>
      </c>
      <c r="J115" s="146">
        <v>9.5814778950769721</v>
      </c>
      <c r="K115" s="146">
        <v>-3.5514068932224063</v>
      </c>
      <c r="L115" s="146">
        <v>2.5943346647118375</v>
      </c>
      <c r="M115" s="146">
        <v>5.4003409305146874</v>
      </c>
      <c r="N115" s="145">
        <v>1</v>
      </c>
      <c r="O115" s="147">
        <f t="shared" ref="O115:Z130" si="8">IF(B115="..","NA",(N115*(1+B115/100)))</f>
        <v>1.0093728680315821</v>
      </c>
      <c r="P115" s="147">
        <f t="shared" si="8"/>
        <v>1.0056387001621399</v>
      </c>
      <c r="Q115" s="147">
        <f t="shared" si="8"/>
        <v>1.0074767180650874</v>
      </c>
      <c r="R115" s="147">
        <f t="shared" si="8"/>
        <v>0.9996465694958776</v>
      </c>
      <c r="S115" s="147">
        <f t="shared" si="8"/>
        <v>1.0299076439137396</v>
      </c>
      <c r="T115" s="147">
        <f t="shared" si="8"/>
        <v>1.0979898560801373</v>
      </c>
      <c r="U115" s="147">
        <f t="shared" si="8"/>
        <v>1.1703447076998132</v>
      </c>
      <c r="V115" s="147">
        <f t="shared" si="8"/>
        <v>1.2703662229259589</v>
      </c>
      <c r="W115" s="147">
        <f t="shared" si="8"/>
        <v>1.3920860817621339</v>
      </c>
      <c r="X115" s="147">
        <f t="shared" si="8"/>
        <v>1.3426474406948437</v>
      </c>
      <c r="Y115" s="147">
        <f t="shared" si="8"/>
        <v>1.3774802086736564</v>
      </c>
      <c r="Z115" s="147">
        <f t="shared" si="8"/>
        <v>1.451868836192399</v>
      </c>
    </row>
    <row r="116" spans="1:26" x14ac:dyDescent="0.25">
      <c r="A116" s="149" t="s">
        <v>285</v>
      </c>
      <c r="B116" s="146">
        <v>2.0181180896778272</v>
      </c>
      <c r="C116" s="146">
        <v>-0.5056980392170658</v>
      </c>
      <c r="D116" s="146">
        <v>2.1019395084360042</v>
      </c>
      <c r="E116" s="146">
        <v>2.955949430075691</v>
      </c>
      <c r="F116" s="146">
        <v>1.8592617094489299</v>
      </c>
      <c r="G116" s="146">
        <v>3.779173169757911</v>
      </c>
      <c r="H116" s="146">
        <v>6.6588523151617665</v>
      </c>
      <c r="I116" s="146">
        <v>1.4014940913524185</v>
      </c>
      <c r="J116" s="146">
        <v>3.8587114561170068</v>
      </c>
      <c r="K116" s="146">
        <v>1.6123632868945634</v>
      </c>
      <c r="L116" s="146">
        <v>3.7416505399344544</v>
      </c>
      <c r="M116" s="146">
        <v>4.9814447503432717</v>
      </c>
      <c r="N116" s="145">
        <v>1</v>
      </c>
      <c r="O116" s="147">
        <f t="shared" si="8"/>
        <v>1.0201811808967782</v>
      </c>
      <c r="P116" s="147">
        <f t="shared" si="8"/>
        <v>1.0150221446685217</v>
      </c>
      <c r="Q116" s="147">
        <f t="shared" si="8"/>
        <v>1.0363572961466838</v>
      </c>
      <c r="R116" s="147">
        <f t="shared" si="8"/>
        <v>1.0669914937356795</v>
      </c>
      <c r="S116" s="147">
        <f t="shared" si="8"/>
        <v>1.086829658021784</v>
      </c>
      <c r="T116" s="147">
        <f t="shared" si="8"/>
        <v>1.1279028328587148</v>
      </c>
      <c r="U116" s="147">
        <f t="shared" si="8"/>
        <v>1.2030082167573026</v>
      </c>
      <c r="V116" s="147">
        <f t="shared" si="8"/>
        <v>1.2198683058336404</v>
      </c>
      <c r="W116" s="147">
        <f t="shared" si="8"/>
        <v>1.2669395039003835</v>
      </c>
      <c r="X116" s="147">
        <f t="shared" si="8"/>
        <v>1.2873671713284374</v>
      </c>
      <c r="Y116" s="147">
        <f t="shared" si="8"/>
        <v>1.3355359520453867</v>
      </c>
      <c r="Z116" s="147">
        <f t="shared" si="8"/>
        <v>1.4020649376174987</v>
      </c>
    </row>
    <row r="117" spans="1:26" x14ac:dyDescent="0.25">
      <c r="A117" s="149" t="s">
        <v>286</v>
      </c>
      <c r="B117" s="146">
        <v>-2.0215360959920616</v>
      </c>
      <c r="C117" s="146">
        <v>3.8493840163796875</v>
      </c>
      <c r="D117" s="146">
        <v>-1.2163535249344335</v>
      </c>
      <c r="E117" s="146">
        <v>0.30794693093642422</v>
      </c>
      <c r="F117" s="146">
        <v>2.012231947276959</v>
      </c>
      <c r="G117" s="146">
        <v>5.746486988695338</v>
      </c>
      <c r="H117" s="146">
        <v>7.8398030444536602</v>
      </c>
      <c r="I117" s="146">
        <v>8.8624905054476102</v>
      </c>
      <c r="J117" s="146">
        <v>10.839997162934139</v>
      </c>
      <c r="K117" s="146">
        <v>0.62611275630615637</v>
      </c>
      <c r="L117" s="146">
        <v>4.5970587484644625</v>
      </c>
      <c r="M117" s="146">
        <v>6.7158522913140786</v>
      </c>
      <c r="N117" s="145">
        <v>1</v>
      </c>
      <c r="O117" s="147">
        <f t="shared" si="8"/>
        <v>0.9797846390400794</v>
      </c>
      <c r="P117" s="147">
        <f t="shared" si="8"/>
        <v>1.0175003123302315</v>
      </c>
      <c r="Q117" s="147">
        <f t="shared" si="8"/>
        <v>1.0051239114149839</v>
      </c>
      <c r="R117" s="147">
        <f t="shared" si="8"/>
        <v>1.0082191596522945</v>
      </c>
      <c r="S117" s="147">
        <f t="shared" si="8"/>
        <v>1.0285068676813851</v>
      </c>
      <c r="T117" s="147">
        <f t="shared" si="8"/>
        <v>1.0876098810105339</v>
      </c>
      <c r="U117" s="147">
        <f t="shared" si="8"/>
        <v>1.1728763535737765</v>
      </c>
      <c r="V117" s="147">
        <f t="shared" si="8"/>
        <v>1.2768224090498925</v>
      </c>
      <c r="W117" s="147">
        <f t="shared" si="8"/>
        <v>1.4152299219666082</v>
      </c>
      <c r="X117" s="147">
        <f t="shared" si="8"/>
        <v>1.4240908570391029</v>
      </c>
      <c r="Y117" s="147">
        <f t="shared" si="8"/>
        <v>1.4895571503687013</v>
      </c>
      <c r="Z117" s="147">
        <f t="shared" si="8"/>
        <v>1.5895936083821705</v>
      </c>
    </row>
    <row r="118" spans="1:26" x14ac:dyDescent="0.25">
      <c r="A118" s="149" t="s">
        <v>287</v>
      </c>
      <c r="B118" s="146">
        <v>8.1787055612092985</v>
      </c>
      <c r="C118" s="146">
        <v>3.6104187458889641</v>
      </c>
      <c r="D118" s="146">
        <v>3.4485668610850269</v>
      </c>
      <c r="E118" s="146">
        <v>3.0009135525726549</v>
      </c>
      <c r="F118" s="146">
        <v>0.79083339848666867</v>
      </c>
      <c r="G118" s="146">
        <v>3.774620164101421</v>
      </c>
      <c r="H118" s="146">
        <v>3.2798205633455524</v>
      </c>
      <c r="I118" s="146">
        <v>7.4321758705690399</v>
      </c>
      <c r="J118" s="146">
        <v>7.4851718881187281</v>
      </c>
      <c r="K118" s="146">
        <v>0.68510267030386274</v>
      </c>
      <c r="L118" s="146">
        <v>2.7130321786544869</v>
      </c>
      <c r="M118" s="146">
        <v>3.0299932220710417</v>
      </c>
      <c r="N118" s="145">
        <v>1</v>
      </c>
      <c r="O118" s="147">
        <f t="shared" si="8"/>
        <v>1.081787055612093</v>
      </c>
      <c r="P118" s="147">
        <f t="shared" si="8"/>
        <v>1.1208440982585124</v>
      </c>
      <c r="Q118" s="147">
        <f t="shared" si="8"/>
        <v>1.1594971563954828</v>
      </c>
      <c r="R118" s="147">
        <f t="shared" si="8"/>
        <v>1.1942926637034494</v>
      </c>
      <c r="S118" s="147">
        <f t="shared" si="8"/>
        <v>1.2037375289636925</v>
      </c>
      <c r="T118" s="147">
        <f t="shared" si="8"/>
        <v>1.2491740484548122</v>
      </c>
      <c r="U118" s="147">
        <f t="shared" si="8"/>
        <v>1.2901447157680093</v>
      </c>
      <c r="V118" s="147">
        <f t="shared" si="8"/>
        <v>1.3860305400287407</v>
      </c>
      <c r="W118" s="147">
        <f t="shared" si="8"/>
        <v>1.4897773083717121</v>
      </c>
      <c r="X118" s="147">
        <f t="shared" si="8"/>
        <v>1.4999838124929477</v>
      </c>
      <c r="Y118" s="147">
        <f t="shared" si="8"/>
        <v>1.5406788560004896</v>
      </c>
      <c r="Z118" s="147">
        <f t="shared" si="8"/>
        <v>1.5873613209111861</v>
      </c>
    </row>
    <row r="119" spans="1:26" x14ac:dyDescent="0.25">
      <c r="A119" s="149" t="s">
        <v>288</v>
      </c>
      <c r="B119" s="146">
        <v>7.2331688314565241</v>
      </c>
      <c r="C119" s="146">
        <v>7.267082121029091</v>
      </c>
      <c r="D119" s="146">
        <v>15.275870104385632</v>
      </c>
      <c r="E119" s="146">
        <v>2.7645958917475753</v>
      </c>
      <c r="F119" s="146">
        <v>14.303811020088546</v>
      </c>
      <c r="G119" s="146">
        <v>18.319942773599251</v>
      </c>
      <c r="H119" s="146">
        <v>11.469700245810316</v>
      </c>
      <c r="I119" s="146">
        <v>9.603343667255217</v>
      </c>
      <c r="J119" s="146">
        <v>9.0925868584620844</v>
      </c>
      <c r="K119" s="146">
        <v>8.3628170803524284</v>
      </c>
      <c r="L119" s="146">
        <v>8.7944254372501689</v>
      </c>
      <c r="M119" s="146">
        <v>8.2299239285861034</v>
      </c>
      <c r="N119" s="145">
        <v>1</v>
      </c>
      <c r="O119" s="147">
        <f t="shared" si="8"/>
        <v>1.0723316883145653</v>
      </c>
      <c r="P119" s="147">
        <f t="shared" si="8"/>
        <v>1.1502589127142024</v>
      </c>
      <c r="Q119" s="147">
        <f t="shared" si="8"/>
        <v>1.3259709700845423</v>
      </c>
      <c r="R119" s="147">
        <f t="shared" si="8"/>
        <v>1.362628709049265</v>
      </c>
      <c r="S119" s="147">
        <f t="shared" si="8"/>
        <v>1.5575365444971443</v>
      </c>
      <c r="T119" s="147">
        <f t="shared" si="8"/>
        <v>1.8428763481269164</v>
      </c>
      <c r="U119" s="147">
        <f t="shared" si="8"/>
        <v>2.0542487411580095</v>
      </c>
      <c r="V119" s="147">
        <f t="shared" si="8"/>
        <v>2.251525307551677</v>
      </c>
      <c r="W119" s="147">
        <f t="shared" si="8"/>
        <v>2.4562472017810686</v>
      </c>
      <c r="X119" s="147">
        <f t="shared" si="8"/>
        <v>2.6616586623072944</v>
      </c>
      <c r="Y119" s="147">
        <f t="shared" si="8"/>
        <v>2.8957362487580198</v>
      </c>
      <c r="Z119" s="147">
        <f t="shared" si="8"/>
        <v>3.1340531392032975</v>
      </c>
    </row>
    <row r="120" spans="1:26" x14ac:dyDescent="0.25">
      <c r="A120" s="149" t="s">
        <v>289</v>
      </c>
      <c r="B120" s="146">
        <v>30.53395148272341</v>
      </c>
      <c r="C120" s="146">
        <v>25.622467296338726</v>
      </c>
      <c r="D120" s="146">
        <v>62.164655418959995</v>
      </c>
      <c r="E120" s="146">
        <v>9.5617299841977683</v>
      </c>
      <c r="F120" s="146">
        <v>15.408839571935133</v>
      </c>
      <c r="G120" s="146">
        <v>10.972572388826052</v>
      </c>
      <c r="H120" s="146">
        <v>27.315266891189637</v>
      </c>
      <c r="I120" s="146">
        <v>9.9914323739746607</v>
      </c>
      <c r="J120" s="146">
        <v>8.6548899356989466</v>
      </c>
      <c r="K120" s="146">
        <v>8.3738905061603504</v>
      </c>
      <c r="L120" s="146">
        <v>7.3837650816503952</v>
      </c>
      <c r="M120" s="146">
        <v>3.9060657554864378</v>
      </c>
      <c r="N120" s="145">
        <v>1</v>
      </c>
      <c r="O120" s="147">
        <f t="shared" si="8"/>
        <v>1.3053395148272342</v>
      </c>
      <c r="P120" s="147">
        <f t="shared" si="8"/>
        <v>1.6397997051200288</v>
      </c>
      <c r="Q120" s="147">
        <f t="shared" si="8"/>
        <v>2.6591755413690166</v>
      </c>
      <c r="R120" s="147">
        <f t="shared" si="8"/>
        <v>2.9134387264405515</v>
      </c>
      <c r="S120" s="147">
        <f t="shared" si="8"/>
        <v>3.3623658258244058</v>
      </c>
      <c r="T120" s="147">
        <f t="shared" si="8"/>
        <v>3.7313038500401374</v>
      </c>
      <c r="U120" s="147">
        <f t="shared" si="8"/>
        <v>4.7505194551998358</v>
      </c>
      <c r="V120" s="147">
        <f t="shared" si="8"/>
        <v>5.2251643939786367</v>
      </c>
      <c r="W120" s="147">
        <f t="shared" si="8"/>
        <v>5.6773966212368183</v>
      </c>
      <c r="X120" s="147">
        <f t="shared" si="8"/>
        <v>6.1528155978996368</v>
      </c>
      <c r="Y120" s="147">
        <f t="shared" si="8"/>
        <v>6.6071250475556891</v>
      </c>
      <c r="Z120" s="147">
        <f t="shared" si="8"/>
        <v>6.8652036964604291</v>
      </c>
    </row>
    <row r="121" spans="1:26" x14ac:dyDescent="0.25">
      <c r="A121" s="149" t="s">
        <v>290</v>
      </c>
      <c r="B121" s="146">
        <v>8.8552734190814704</v>
      </c>
      <c r="C121" s="146">
        <v>-1.5815977627383546</v>
      </c>
      <c r="D121" s="146">
        <v>3.1288831904498551</v>
      </c>
      <c r="E121" s="146">
        <v>3.298932881741365</v>
      </c>
      <c r="F121" s="146">
        <v>6.0095062279617224</v>
      </c>
      <c r="G121" s="146">
        <v>8.8623568494282381</v>
      </c>
      <c r="H121" s="146">
        <v>3.9805832009143955</v>
      </c>
      <c r="I121" s="146">
        <v>4.8815172106958755</v>
      </c>
      <c r="J121" s="146">
        <v>10.389353050591652</v>
      </c>
      <c r="K121" s="146">
        <v>-5.9922964913524623</v>
      </c>
      <c r="L121" s="146">
        <v>4.117748116270505</v>
      </c>
      <c r="M121" s="146">
        <v>5.5627050553642192</v>
      </c>
      <c r="N121" s="145">
        <v>1</v>
      </c>
      <c r="O121" s="147">
        <f t="shared" si="8"/>
        <v>1.0885527341908148</v>
      </c>
      <c r="P121" s="147">
        <f t="shared" si="8"/>
        <v>1.0713362085006257</v>
      </c>
      <c r="Q121" s="147">
        <f t="shared" si="8"/>
        <v>1.1048570670416047</v>
      </c>
      <c r="R121" s="147">
        <f t="shared" si="8"/>
        <v>1.1413055601224835</v>
      </c>
      <c r="S121" s="147">
        <f t="shared" si="8"/>
        <v>1.2098923888381177</v>
      </c>
      <c r="T121" s="147">
        <f t="shared" si="8"/>
        <v>1.3171173698310237</v>
      </c>
      <c r="U121" s="147">
        <f t="shared" si="8"/>
        <v>1.3695463225908429</v>
      </c>
      <c r="V121" s="147">
        <f t="shared" si="8"/>
        <v>1.4364009620365672</v>
      </c>
      <c r="W121" s="147">
        <f t="shared" si="8"/>
        <v>1.5856337292046412</v>
      </c>
      <c r="X121" s="147">
        <f t="shared" si="8"/>
        <v>1.4906178548838103</v>
      </c>
      <c r="Y121" s="147">
        <f t="shared" si="8"/>
        <v>1.5519977435240802</v>
      </c>
      <c r="Z121" s="147">
        <f t="shared" si="8"/>
        <v>1.6383308004622328</v>
      </c>
    </row>
    <row r="122" spans="1:26" x14ac:dyDescent="0.25">
      <c r="A122" s="149" t="s">
        <v>291</v>
      </c>
      <c r="B122" s="146" t="s">
        <v>182</v>
      </c>
      <c r="C122" s="146" t="s">
        <v>182</v>
      </c>
      <c r="D122" s="146">
        <v>1.7335406986619546</v>
      </c>
      <c r="E122" s="146">
        <v>0.46565756706404215</v>
      </c>
      <c r="F122" s="146">
        <v>0.67241047389610742</v>
      </c>
      <c r="G122" s="146">
        <v>1.0360695552883641</v>
      </c>
      <c r="H122" s="146">
        <v>9.8175435014051544</v>
      </c>
      <c r="I122" s="146">
        <v>7.0101430650585144</v>
      </c>
      <c r="J122" s="146">
        <v>9.3380504206445494</v>
      </c>
      <c r="K122" s="146">
        <v>8.8743362654420537</v>
      </c>
      <c r="L122" s="146">
        <v>0.44120139143434756</v>
      </c>
      <c r="M122" s="146">
        <v>8.5898046072737628</v>
      </c>
      <c r="N122" s="145">
        <v>1</v>
      </c>
      <c r="O122" s="147" t="str">
        <f t="shared" si="8"/>
        <v>NA</v>
      </c>
      <c r="P122" s="147" t="str">
        <f t="shared" si="8"/>
        <v>NA</v>
      </c>
      <c r="Q122" s="147" t="e">
        <f t="shared" si="8"/>
        <v>#VALUE!</v>
      </c>
      <c r="R122" s="147" t="e">
        <f t="shared" si="8"/>
        <v>#VALUE!</v>
      </c>
      <c r="S122" s="147" t="e">
        <f t="shared" si="8"/>
        <v>#VALUE!</v>
      </c>
      <c r="T122" s="147" t="e">
        <f t="shared" si="8"/>
        <v>#VALUE!</v>
      </c>
      <c r="U122" s="147" t="e">
        <f t="shared" si="8"/>
        <v>#VALUE!</v>
      </c>
      <c r="V122" s="147" t="e">
        <f t="shared" si="8"/>
        <v>#VALUE!</v>
      </c>
      <c r="W122" s="147" t="e">
        <f t="shared" si="8"/>
        <v>#VALUE!</v>
      </c>
      <c r="X122" s="147" t="e">
        <f t="shared" si="8"/>
        <v>#VALUE!</v>
      </c>
      <c r="Y122" s="147" t="e">
        <f t="shared" si="8"/>
        <v>#VALUE!</v>
      </c>
      <c r="Z122" s="147" t="e">
        <f t="shared" si="8"/>
        <v>#VALUE!</v>
      </c>
    </row>
    <row r="123" spans="1:26" x14ac:dyDescent="0.25">
      <c r="A123" s="149" t="s">
        <v>292</v>
      </c>
      <c r="B123" s="146">
        <v>5.6020078621931617</v>
      </c>
      <c r="C123" s="146">
        <v>-0.29712138022584611</v>
      </c>
      <c r="D123" s="146">
        <v>16.044994440746336</v>
      </c>
      <c r="E123" s="146">
        <v>1.2848954403309421</v>
      </c>
      <c r="F123" s="146">
        <v>-0.61407385720875141</v>
      </c>
      <c r="G123" s="146">
        <v>2.4484529956223469</v>
      </c>
      <c r="H123" s="146">
        <v>5.3655969913447734</v>
      </c>
      <c r="I123" s="146">
        <v>2.559844211041451</v>
      </c>
      <c r="J123" s="146">
        <v>8.83828556231812</v>
      </c>
      <c r="K123" s="146">
        <v>3.5651202154069637</v>
      </c>
      <c r="L123" s="146">
        <v>4.1837891873702091</v>
      </c>
      <c r="M123" s="146">
        <v>4.8013668250316925</v>
      </c>
      <c r="N123" s="145">
        <v>1</v>
      </c>
      <c r="O123" s="147">
        <f t="shared" si="8"/>
        <v>1.0560200786219316</v>
      </c>
      <c r="P123" s="147">
        <f t="shared" si="8"/>
        <v>1.052882417188868</v>
      </c>
      <c r="Q123" s="147">
        <f t="shared" si="8"/>
        <v>1.2218173424944176</v>
      </c>
      <c r="R123" s="147">
        <f t="shared" si="8"/>
        <v>1.2375164178173013</v>
      </c>
      <c r="S123" s="147">
        <f t="shared" si="8"/>
        <v>1.2299171530168189</v>
      </c>
      <c r="T123" s="147">
        <f t="shared" si="8"/>
        <v>1.2600310963935324</v>
      </c>
      <c r="U123" s="147">
        <f t="shared" si="8"/>
        <v>1.3276392869916325</v>
      </c>
      <c r="V123" s="147">
        <f t="shared" si="8"/>
        <v>1.3616247844231997</v>
      </c>
      <c r="W123" s="147">
        <f t="shared" si="8"/>
        <v>1.4819690711578204</v>
      </c>
      <c r="X123" s="147">
        <f t="shared" si="8"/>
        <v>1.5348030500997465</v>
      </c>
      <c r="Y123" s="147">
        <f t="shared" si="8"/>
        <v>1.5990159741572478</v>
      </c>
      <c r="Z123" s="147">
        <f t="shared" si="8"/>
        <v>1.6757905966673914</v>
      </c>
    </row>
    <row r="124" spans="1:26" x14ac:dyDescent="0.25">
      <c r="A124" s="149" t="s">
        <v>293</v>
      </c>
      <c r="B124" s="146">
        <v>4.1774331075103959</v>
      </c>
      <c r="C124" s="146">
        <v>3.2818629916521189</v>
      </c>
      <c r="D124" s="146">
        <v>2.7716874998612013</v>
      </c>
      <c r="E124" s="146">
        <v>3.5342586418299504</v>
      </c>
      <c r="F124" s="146">
        <v>1.2251521432805674</v>
      </c>
      <c r="G124" s="146">
        <v>2.5594122667107939</v>
      </c>
      <c r="H124" s="146">
        <v>3.0434593179629701</v>
      </c>
      <c r="I124" s="146">
        <v>3.0949356049557082</v>
      </c>
      <c r="J124" s="146">
        <v>3.0337982369281491</v>
      </c>
      <c r="K124" s="146">
        <v>2.713295469135474</v>
      </c>
      <c r="L124" s="146">
        <v>1.3599253504714426</v>
      </c>
      <c r="M124" s="146">
        <v>7.0705404765504483</v>
      </c>
      <c r="N124" s="145">
        <v>1</v>
      </c>
      <c r="O124" s="147">
        <f t="shared" si="8"/>
        <v>1.041774331075104</v>
      </c>
      <c r="P124" s="147">
        <f t="shared" si="8"/>
        <v>1.0759639373031893</v>
      </c>
      <c r="Q124" s="147">
        <f t="shared" si="8"/>
        <v>1.1057862952564363</v>
      </c>
      <c r="R124" s="147">
        <f t="shared" si="8"/>
        <v>1.1448676429567082</v>
      </c>
      <c r="S124" s="147">
        <f t="shared" si="8"/>
        <v>1.158894013422118</v>
      </c>
      <c r="T124" s="147">
        <f t="shared" si="8"/>
        <v>1.1885548889598208</v>
      </c>
      <c r="U124" s="147">
        <f t="shared" si="8"/>
        <v>1.2247280734769728</v>
      </c>
      <c r="V124" s="147">
        <f t="shared" si="8"/>
        <v>1.2626326186868997</v>
      </c>
      <c r="W124" s="147">
        <f t="shared" si="8"/>
        <v>1.3009383448115026</v>
      </c>
      <c r="X124" s="147">
        <f t="shared" si="8"/>
        <v>1.3362366459775192</v>
      </c>
      <c r="Y124" s="147">
        <f t="shared" si="8"/>
        <v>1.3544084668684568</v>
      </c>
      <c r="Z124" s="147">
        <f t="shared" si="8"/>
        <v>1.4501724657362174</v>
      </c>
    </row>
    <row r="125" spans="1:26" x14ac:dyDescent="0.25">
      <c r="A125" s="149" t="s">
        <v>294</v>
      </c>
      <c r="B125" s="146">
        <v>-2.9752169055445137</v>
      </c>
      <c r="C125" s="146">
        <v>-1.4848423861310351</v>
      </c>
      <c r="D125" s="146">
        <v>5.5606092739727728</v>
      </c>
      <c r="E125" s="146">
        <v>1.5529622576935651</v>
      </c>
      <c r="F125" s="146">
        <v>3.3821036254437615</v>
      </c>
      <c r="G125" s="146">
        <v>2.2510227366361306</v>
      </c>
      <c r="H125" s="146">
        <v>2.2950563556031227</v>
      </c>
      <c r="I125" s="146">
        <v>0.67452946507063416</v>
      </c>
      <c r="J125" s="146">
        <v>3.9424309722398476</v>
      </c>
      <c r="K125" s="146">
        <v>1.2390348146035421</v>
      </c>
      <c r="L125" s="146">
        <v>1.5204065547184342</v>
      </c>
      <c r="M125" s="146">
        <v>5.4898985158666562</v>
      </c>
      <c r="N125" s="145">
        <v>1</v>
      </c>
      <c r="O125" s="147">
        <f t="shared" si="8"/>
        <v>0.97024783094455491</v>
      </c>
      <c r="P125" s="147">
        <f t="shared" si="8"/>
        <v>0.95584117990017314</v>
      </c>
      <c r="Q125" s="147">
        <f t="shared" si="8"/>
        <v>1.0089917731941529</v>
      </c>
      <c r="R125" s="147">
        <f t="shared" si="8"/>
        <v>1.0246610346150913</v>
      </c>
      <c r="S125" s="147">
        <f t="shared" si="8"/>
        <v>1.0593161326153178</v>
      </c>
      <c r="T125" s="147">
        <f t="shared" si="8"/>
        <v>1.0831615796133431</v>
      </c>
      <c r="U125" s="147">
        <f t="shared" si="8"/>
        <v>1.1080207482877102</v>
      </c>
      <c r="V125" s="147">
        <f t="shared" si="8"/>
        <v>1.1154946747140069</v>
      </c>
      <c r="W125" s="147">
        <f t="shared" si="8"/>
        <v>1.1594722822636181</v>
      </c>
      <c r="X125" s="147">
        <f t="shared" si="8"/>
        <v>1.1738385475065427</v>
      </c>
      <c r="Y125" s="147">
        <f t="shared" si="8"/>
        <v>1.1916856657246437</v>
      </c>
      <c r="Z125" s="147">
        <f t="shared" si="8"/>
        <v>1.2571079994010566</v>
      </c>
    </row>
    <row r="126" spans="1:26" x14ac:dyDescent="0.25">
      <c r="A126" s="149" t="s">
        <v>295</v>
      </c>
      <c r="B126" s="146">
        <v>1.3348910259823867</v>
      </c>
      <c r="C126" s="146">
        <v>7.8657665909122301</v>
      </c>
      <c r="D126" s="146">
        <v>7.7822882759057705</v>
      </c>
      <c r="E126" s="146">
        <v>2.4728066697274045</v>
      </c>
      <c r="F126" s="146">
        <v>11.535991510806937</v>
      </c>
      <c r="G126" s="146">
        <v>17.972718040939782</v>
      </c>
      <c r="H126" s="146">
        <v>31.874484832627132</v>
      </c>
      <c r="I126" s="146">
        <v>0.18175708046510408</v>
      </c>
      <c r="J126" s="146">
        <v>12.437909143175901</v>
      </c>
      <c r="K126" s="146">
        <v>-5.8580977520210809</v>
      </c>
      <c r="L126" s="146">
        <v>17.435864739402092</v>
      </c>
      <c r="M126" s="146">
        <v>14.910726418840952</v>
      </c>
      <c r="N126" s="145">
        <v>1</v>
      </c>
      <c r="O126" s="147">
        <f t="shared" si="8"/>
        <v>1.0133489102598239</v>
      </c>
      <c r="P126" s="147">
        <f t="shared" si="8"/>
        <v>1.0930565702924142</v>
      </c>
      <c r="Q126" s="147">
        <f t="shared" si="8"/>
        <v>1.1781213836112985</v>
      </c>
      <c r="R126" s="147">
        <f t="shared" si="8"/>
        <v>1.2072540477627234</v>
      </c>
      <c r="S126" s="147">
        <f t="shared" si="8"/>
        <v>1.3465227722265043</v>
      </c>
      <c r="T126" s="147">
        <f t="shared" si="8"/>
        <v>1.5885295134358197</v>
      </c>
      <c r="U126" s="147">
        <f t="shared" si="8"/>
        <v>2.0948651122577258</v>
      </c>
      <c r="V126" s="147">
        <f t="shared" si="8"/>
        <v>2.0986726779254474</v>
      </c>
      <c r="W126" s="147">
        <f t="shared" si="8"/>
        <v>2.3597036788184713</v>
      </c>
      <c r="X126" s="147">
        <f t="shared" si="8"/>
        <v>2.2214699306552474</v>
      </c>
      <c r="Y126" s="147">
        <f t="shared" si="8"/>
        <v>2.6088024229907858</v>
      </c>
      <c r="Z126" s="147">
        <f t="shared" si="8"/>
        <v>2.9977938150910357</v>
      </c>
    </row>
    <row r="127" spans="1:26" x14ac:dyDescent="0.25">
      <c r="A127" s="149" t="s">
        <v>296</v>
      </c>
      <c r="B127" s="146">
        <v>2.0859812642278541</v>
      </c>
      <c r="C127" s="146">
        <v>7.0998250413459232</v>
      </c>
      <c r="D127" s="146">
        <v>5.8538308627857276</v>
      </c>
      <c r="E127" s="146">
        <v>5.7147901294049746</v>
      </c>
      <c r="F127" s="146">
        <v>6.0905839067649623</v>
      </c>
      <c r="G127" s="146">
        <v>4.2589558409853652</v>
      </c>
      <c r="H127" s="146">
        <v>10.78491138135908</v>
      </c>
      <c r="I127" s="146">
        <v>7.9459506301785723</v>
      </c>
      <c r="J127" s="146">
        <v>6.5644660427422536</v>
      </c>
      <c r="K127" s="146">
        <v>-6.7769598694255251E-2</v>
      </c>
      <c r="L127" s="146">
        <v>1.7825593893355745</v>
      </c>
      <c r="M127" s="146">
        <v>3.9163115595554245</v>
      </c>
      <c r="N127" s="145">
        <v>1</v>
      </c>
      <c r="O127" s="147">
        <f t="shared" si="8"/>
        <v>1.0208598126422785</v>
      </c>
      <c r="P127" s="147">
        <f t="shared" si="8"/>
        <v>1.0933390732572921</v>
      </c>
      <c r="Q127" s="147">
        <f t="shared" si="8"/>
        <v>1.1573412933625229</v>
      </c>
      <c r="R127" s="147">
        <f t="shared" si="8"/>
        <v>1.2234809193591321</v>
      </c>
      <c r="S127" s="147">
        <f t="shared" si="8"/>
        <v>1.2979980513359592</v>
      </c>
      <c r="T127" s="147">
        <f t="shared" si="8"/>
        <v>1.3532792151592083</v>
      </c>
      <c r="U127" s="147">
        <f t="shared" si="8"/>
        <v>1.4992291792564807</v>
      </c>
      <c r="V127" s="147">
        <f t="shared" si="8"/>
        <v>1.6183571896734321</v>
      </c>
      <c r="W127" s="147">
        <f t="shared" si="8"/>
        <v>1.7245936978398224</v>
      </c>
      <c r="X127" s="147">
        <f t="shared" si="8"/>
        <v>1.7234249476116899</v>
      </c>
      <c r="Y127" s="147">
        <f t="shared" si="8"/>
        <v>1.7541460208334938</v>
      </c>
      <c r="Z127" s="147">
        <f t="shared" si="8"/>
        <v>1.8228438442188775</v>
      </c>
    </row>
    <row r="128" spans="1:26" x14ac:dyDescent="0.25">
      <c r="A128" s="149" t="s">
        <v>78</v>
      </c>
      <c r="B128" s="146">
        <v>10.817539254619149</v>
      </c>
      <c r="C128" s="146">
        <v>5.373213810316372</v>
      </c>
      <c r="D128" s="146">
        <v>5.6225149633676352</v>
      </c>
      <c r="E128" s="146">
        <v>5.9657474917274271</v>
      </c>
      <c r="F128" s="146">
        <v>8.3107066626797632</v>
      </c>
      <c r="G128" s="146">
        <v>5.4090469660983587</v>
      </c>
      <c r="H128" s="146">
        <v>6.3001264462448319</v>
      </c>
      <c r="I128" s="146">
        <v>4.907001938511101</v>
      </c>
      <c r="J128" s="146">
        <v>6.0012529513831225</v>
      </c>
      <c r="K128" s="146">
        <v>3.5369366367280719</v>
      </c>
      <c r="L128" s="146">
        <v>4.4851575229089207</v>
      </c>
      <c r="M128" s="146">
        <v>5.2878678858484136</v>
      </c>
      <c r="N128" s="145">
        <v>1</v>
      </c>
      <c r="O128" s="147">
        <f t="shared" si="8"/>
        <v>1.1081753925461915</v>
      </c>
      <c r="P128" s="147">
        <f t="shared" si="8"/>
        <v>1.167720025781011</v>
      </c>
      <c r="Q128" s="147">
        <f t="shared" si="8"/>
        <v>1.2333752589607887</v>
      </c>
      <c r="R128" s="147">
        <f t="shared" si="8"/>
        <v>1.3069553125358286</v>
      </c>
      <c r="S128" s="147">
        <f t="shared" si="8"/>
        <v>1.4155725347729908</v>
      </c>
      <c r="T128" s="147">
        <f t="shared" si="8"/>
        <v>1.4921415180180511</v>
      </c>
      <c r="U128" s="147">
        <f t="shared" si="8"/>
        <v>1.5861483204101052</v>
      </c>
      <c r="V128" s="147">
        <f t="shared" si="8"/>
        <v>1.6639806492402904</v>
      </c>
      <c r="W128" s="147">
        <f t="shared" si="8"/>
        <v>1.7638403370632674</v>
      </c>
      <c r="X128" s="147">
        <f t="shared" si="8"/>
        <v>1.826226252158246</v>
      </c>
      <c r="Y128" s="147">
        <f t="shared" si="8"/>
        <v>1.9081353762922593</v>
      </c>
      <c r="Z128" s="147">
        <f t="shared" si="8"/>
        <v>2.0090350540737303</v>
      </c>
    </row>
    <row r="129" spans="1:26" x14ac:dyDescent="0.25">
      <c r="A129" s="149" t="s">
        <v>297</v>
      </c>
      <c r="B129" s="146">
        <v>1.0820449602982478</v>
      </c>
      <c r="C129" s="146">
        <v>1.1591536271179166</v>
      </c>
      <c r="D129" s="146">
        <v>2.1296679344274594E-2</v>
      </c>
      <c r="E129" s="146">
        <v>-0.39139396662513093</v>
      </c>
      <c r="F129" s="146">
        <v>1.049712030237842</v>
      </c>
      <c r="G129" s="146">
        <v>2.0864659196401618</v>
      </c>
      <c r="H129" s="146">
        <v>1.4247440042775708</v>
      </c>
      <c r="I129" s="146">
        <v>3.2732214574454019</v>
      </c>
      <c r="J129" s="146">
        <v>4.8121642530240649</v>
      </c>
      <c r="K129" s="146">
        <v>5.1761019232498597</v>
      </c>
      <c r="L129" s="146">
        <v>3.3682033454371521</v>
      </c>
      <c r="M129" s="146">
        <v>3.3780735396655217</v>
      </c>
      <c r="N129" s="145">
        <v>1</v>
      </c>
      <c r="O129" s="147">
        <f t="shared" si="8"/>
        <v>1.0108204496029825</v>
      </c>
      <c r="P129" s="147">
        <f t="shared" si="8"/>
        <v>1.0225374115082051</v>
      </c>
      <c r="Q129" s="147">
        <f t="shared" si="8"/>
        <v>1.0227551780219093</v>
      </c>
      <c r="R129" s="147">
        <f t="shared" si="8"/>
        <v>1.0187521759617855</v>
      </c>
      <c r="S129" s="147">
        <f t="shared" si="8"/>
        <v>1.0294461401111661</v>
      </c>
      <c r="T129" s="147">
        <f t="shared" si="8"/>
        <v>1.0509251829856368</v>
      </c>
      <c r="U129" s="147">
        <f t="shared" si="8"/>
        <v>1.0658981765196676</v>
      </c>
      <c r="V129" s="147">
        <f t="shared" si="8"/>
        <v>1.1007873843480285</v>
      </c>
      <c r="W129" s="147">
        <f t="shared" si="8"/>
        <v>1.153759081359423</v>
      </c>
      <c r="X129" s="147">
        <f t="shared" si="8"/>
        <v>1.213478827359338</v>
      </c>
      <c r="Y129" s="147">
        <f t="shared" si="8"/>
        <v>1.2543512618186268</v>
      </c>
      <c r="Z129" s="147">
        <f t="shared" si="8"/>
        <v>1.2967241698885825</v>
      </c>
    </row>
    <row r="130" spans="1:26" x14ac:dyDescent="0.25">
      <c r="A130" s="149" t="s">
        <v>298</v>
      </c>
      <c r="B130" s="146">
        <v>27.33724081731792</v>
      </c>
      <c r="C130" s="146">
        <v>12.088784060289285</v>
      </c>
      <c r="D130" s="146">
        <v>9.8286410434697444</v>
      </c>
      <c r="E130" s="146">
        <v>14.865630923432647</v>
      </c>
      <c r="F130" s="146">
        <v>7.9765389118146857</v>
      </c>
      <c r="G130" s="146">
        <v>9.3575822568604252</v>
      </c>
      <c r="H130" s="146">
        <v>13.415593196683332</v>
      </c>
      <c r="I130" s="146">
        <v>15.910384061097702</v>
      </c>
      <c r="J130" s="146">
        <v>9.2432224396815599</v>
      </c>
      <c r="K130" s="146">
        <v>2.169948576249638</v>
      </c>
      <c r="L130" s="146">
        <v>11.06799197054788</v>
      </c>
      <c r="M130" s="146">
        <v>7.2638251980733344</v>
      </c>
      <c r="N130" s="145">
        <v>1</v>
      </c>
      <c r="O130" s="147">
        <f t="shared" si="8"/>
        <v>1.2733724081731792</v>
      </c>
      <c r="P130" s="147">
        <f t="shared" si="8"/>
        <v>1.4273076488805403</v>
      </c>
      <c r="Q130" s="147">
        <f t="shared" si="8"/>
        <v>1.5675925942749962</v>
      </c>
      <c r="R130" s="147">
        <f t="shared" si="8"/>
        <v>1.8006251237229802</v>
      </c>
      <c r="S130" s="147">
        <f t="shared" si="8"/>
        <v>1.9442526873726551</v>
      </c>
      <c r="T130" s="147">
        <f t="shared" si="8"/>
        <v>2.1261877318747708</v>
      </c>
      <c r="U130" s="147">
        <f t="shared" si="8"/>
        <v>2.4114284285808782</v>
      </c>
      <c r="V130" s="147">
        <f t="shared" si="8"/>
        <v>2.7950959529265891</v>
      </c>
      <c r="W130" s="147">
        <f t="shared" si="8"/>
        <v>3.0534528892581307</v>
      </c>
      <c r="X130" s="147">
        <f t="shared" si="8"/>
        <v>3.119711246755041</v>
      </c>
      <c r="Y130" s="147">
        <f t="shared" si="8"/>
        <v>3.465000637050168</v>
      </c>
      <c r="Z130" s="147">
        <f t="shared" si="8"/>
        <v>3.7166922264376199</v>
      </c>
    </row>
    <row r="131" spans="1:26" x14ac:dyDescent="0.25">
      <c r="A131" s="149" t="s">
        <v>299</v>
      </c>
      <c r="B131" s="146">
        <v>1.400615494692417</v>
      </c>
      <c r="C131" s="146">
        <v>1.6489015866365975</v>
      </c>
      <c r="D131" s="146">
        <v>2.3801650789669964</v>
      </c>
      <c r="E131" s="146">
        <v>1.8786788671621792</v>
      </c>
      <c r="F131" s="146">
        <v>1.5897862412679729</v>
      </c>
      <c r="G131" s="146">
        <v>2.0342492915465868</v>
      </c>
      <c r="H131" s="146">
        <v>2.8207097899335167</v>
      </c>
      <c r="I131" s="146">
        <v>2.4778885655019707</v>
      </c>
      <c r="J131" s="146">
        <v>-1.6248480613788558</v>
      </c>
      <c r="K131" s="146" t="s">
        <v>182</v>
      </c>
      <c r="L131" s="146" t="s">
        <v>182</v>
      </c>
      <c r="M131" s="146" t="s">
        <v>182</v>
      </c>
      <c r="N131" s="145">
        <v>1</v>
      </c>
      <c r="O131" s="147">
        <f t="shared" ref="O131:Z146" si="9">IF(B131="..","NA",(N131*(1+B131/100)))</f>
        <v>1.0140061549469241</v>
      </c>
      <c r="P131" s="147">
        <f t="shared" si="9"/>
        <v>1.0307261185244367</v>
      </c>
      <c r="Q131" s="147">
        <f t="shared" si="9"/>
        <v>1.0552591016573474</v>
      </c>
      <c r="R131" s="147">
        <f t="shared" si="9"/>
        <v>1.0750840313939893</v>
      </c>
      <c r="S131" s="147">
        <f t="shared" si="9"/>
        <v>1.09217556940716</v>
      </c>
      <c r="T131" s="147">
        <f t="shared" si="9"/>
        <v>1.1143931431902701</v>
      </c>
      <c r="U131" s="147">
        <f t="shared" si="9"/>
        <v>1.1458269396785858</v>
      </c>
      <c r="V131" s="147">
        <f t="shared" si="9"/>
        <v>1.1742192543973227</v>
      </c>
      <c r="W131" s="147">
        <f t="shared" si="9"/>
        <v>1.1551399756059104</v>
      </c>
      <c r="X131" s="147" t="str">
        <f t="shared" si="9"/>
        <v>NA</v>
      </c>
      <c r="Y131" s="147" t="str">
        <f t="shared" si="9"/>
        <v>NA</v>
      </c>
      <c r="Z131" s="147" t="str">
        <f t="shared" si="9"/>
        <v>NA</v>
      </c>
    </row>
    <row r="132" spans="1:26" x14ac:dyDescent="0.25">
      <c r="A132" s="149" t="s">
        <v>300</v>
      </c>
      <c r="B132" s="146">
        <v>11.999691382000805</v>
      </c>
      <c r="C132" s="146">
        <v>10.448544660292967</v>
      </c>
      <c r="D132" s="146">
        <v>6.3696873485886556</v>
      </c>
      <c r="E132" s="146">
        <v>10.236574536562188</v>
      </c>
      <c r="F132" s="146">
        <v>16.691473012941699</v>
      </c>
      <c r="G132" s="146">
        <v>20.098438773778327</v>
      </c>
      <c r="H132" s="146">
        <v>21.986771578043445</v>
      </c>
      <c r="I132" s="146">
        <v>11.628567651498997</v>
      </c>
      <c r="J132" s="146">
        <v>21.448753751607995</v>
      </c>
      <c r="K132" s="146">
        <v>1.826703689064189</v>
      </c>
      <c r="L132" s="146">
        <v>20.033299757626779</v>
      </c>
      <c r="M132" s="146">
        <v>12.130960572924224</v>
      </c>
      <c r="N132" s="145">
        <v>1</v>
      </c>
      <c r="O132" s="147">
        <f t="shared" si="9"/>
        <v>1.1199969138200081</v>
      </c>
      <c r="P132" s="147">
        <f t="shared" si="9"/>
        <v>1.2370202915543946</v>
      </c>
      <c r="Q132" s="147">
        <f t="shared" si="9"/>
        <v>1.3158146165650093</v>
      </c>
      <c r="R132" s="147">
        <f t="shared" si="9"/>
        <v>1.4505089605526664</v>
      </c>
      <c r="S132" s="147">
        <f t="shared" si="9"/>
        <v>1.6926202722536159</v>
      </c>
      <c r="T132" s="147">
        <f t="shared" si="9"/>
        <v>2.0328105213450689</v>
      </c>
      <c r="U132" s="147">
        <f t="shared" si="9"/>
        <v>2.4797599272876436</v>
      </c>
      <c r="V132" s="147">
        <f t="shared" si="9"/>
        <v>2.7681204880270496</v>
      </c>
      <c r="W132" s="147">
        <f t="shared" si="9"/>
        <v>3.3618478350517811</v>
      </c>
      <c r="X132" s="147">
        <f t="shared" si="9"/>
        <v>3.4232588334753964</v>
      </c>
      <c r="Y132" s="147">
        <f t="shared" si="9"/>
        <v>4.1090505370649604</v>
      </c>
      <c r="Z132" s="147">
        <f t="shared" si="9"/>
        <v>4.6075178376378414</v>
      </c>
    </row>
    <row r="133" spans="1:26" x14ac:dyDescent="0.25">
      <c r="A133" s="149" t="s">
        <v>301</v>
      </c>
      <c r="B133" s="146" t="s">
        <v>182</v>
      </c>
      <c r="C133" s="146">
        <v>20.203631801958281</v>
      </c>
      <c r="D133" s="146">
        <v>3.0607629618364456</v>
      </c>
      <c r="E133" s="146">
        <v>8.32058618359126</v>
      </c>
      <c r="F133" s="146">
        <v>5.9151902096763962</v>
      </c>
      <c r="G133" s="146">
        <v>4.3211129116087221</v>
      </c>
      <c r="H133" s="146">
        <v>9.0599572560094543</v>
      </c>
      <c r="I133" s="146">
        <v>12.71767735962635</v>
      </c>
      <c r="J133" s="146">
        <v>7.6620400022535193</v>
      </c>
      <c r="K133" s="146">
        <v>2.4010742313708562</v>
      </c>
      <c r="L133" s="146">
        <v>1.6188092024634386</v>
      </c>
      <c r="M133" s="146">
        <v>0.93643594376307249</v>
      </c>
      <c r="N133" s="145">
        <v>1</v>
      </c>
      <c r="O133" s="147" t="str">
        <f t="shared" si="9"/>
        <v>NA</v>
      </c>
      <c r="P133" s="147" t="e">
        <f t="shared" si="9"/>
        <v>#VALUE!</v>
      </c>
      <c r="Q133" s="147" t="e">
        <f t="shared" si="9"/>
        <v>#VALUE!</v>
      </c>
      <c r="R133" s="147" t="e">
        <f t="shared" si="9"/>
        <v>#VALUE!</v>
      </c>
      <c r="S133" s="147" t="e">
        <f t="shared" si="9"/>
        <v>#VALUE!</v>
      </c>
      <c r="T133" s="147" t="e">
        <f t="shared" si="9"/>
        <v>#VALUE!</v>
      </c>
      <c r="U133" s="147" t="e">
        <f t="shared" si="9"/>
        <v>#VALUE!</v>
      </c>
      <c r="V133" s="147" t="e">
        <f t="shared" si="9"/>
        <v>#VALUE!</v>
      </c>
      <c r="W133" s="147" t="e">
        <f t="shared" si="9"/>
        <v>#VALUE!</v>
      </c>
      <c r="X133" s="147" t="e">
        <f t="shared" si="9"/>
        <v>#VALUE!</v>
      </c>
      <c r="Y133" s="147" t="e">
        <f t="shared" si="9"/>
        <v>#VALUE!</v>
      </c>
      <c r="Z133" s="147" t="e">
        <f t="shared" si="9"/>
        <v>#VALUE!</v>
      </c>
    </row>
    <row r="134" spans="1:26" x14ac:dyDescent="0.25">
      <c r="A134" s="149" t="s">
        <v>302</v>
      </c>
      <c r="B134" s="146">
        <v>-0.60442451850821044</v>
      </c>
      <c r="C134" s="146">
        <v>0.78306365421684632</v>
      </c>
      <c r="D134" s="146">
        <v>1.108716193098374</v>
      </c>
      <c r="E134" s="146">
        <v>0.73012108899872885</v>
      </c>
      <c r="F134" s="146">
        <v>1.0177665409928807</v>
      </c>
      <c r="G134" s="146">
        <v>1.4656213668637292</v>
      </c>
      <c r="H134" s="146">
        <v>1.5331497426084013</v>
      </c>
      <c r="I134" s="146">
        <v>3.9274408032997172</v>
      </c>
      <c r="J134" s="146">
        <v>5.8643698996690716</v>
      </c>
      <c r="K134" s="146">
        <v>1.5005753019671886</v>
      </c>
      <c r="L134" s="146">
        <v>0.64535129682361969</v>
      </c>
      <c r="M134" s="146">
        <v>6.0353676870434469E-2</v>
      </c>
      <c r="N134" s="145">
        <v>1</v>
      </c>
      <c r="O134" s="147">
        <f t="shared" si="9"/>
        <v>0.99395575481491794</v>
      </c>
      <c r="P134" s="147">
        <f t="shared" si="9"/>
        <v>1.0017390610698704</v>
      </c>
      <c r="Q134" s="147">
        <f t="shared" si="9"/>
        <v>1.0128455042525437</v>
      </c>
      <c r="R134" s="147">
        <f t="shared" si="9"/>
        <v>1.020240502878067</v>
      </c>
      <c r="S134" s="147">
        <f t="shared" si="9"/>
        <v>1.0306241693540175</v>
      </c>
      <c r="T134" s="147">
        <f t="shared" si="9"/>
        <v>1.0457292173921318</v>
      </c>
      <c r="U134" s="147">
        <f t="shared" si="9"/>
        <v>1.0617618121969601</v>
      </c>
      <c r="V134" s="147">
        <f t="shared" si="9"/>
        <v>1.1034618788430381</v>
      </c>
      <c r="W134" s="147">
        <f t="shared" si="9"/>
        <v>1.1681729651202322</v>
      </c>
      <c r="X134" s="147">
        <f t="shared" si="9"/>
        <v>1.1857022801190842</v>
      </c>
      <c r="Y134" s="147">
        <f t="shared" si="9"/>
        <v>1.1933542251602998</v>
      </c>
      <c r="Z134" s="147">
        <f t="shared" si="9"/>
        <v>1.1940744583132725</v>
      </c>
    </row>
    <row r="135" spans="1:26" x14ac:dyDescent="0.25">
      <c r="A135" s="149" t="s">
        <v>303</v>
      </c>
      <c r="B135" s="146">
        <v>12.029145799181904</v>
      </c>
      <c r="C135" s="146">
        <v>14.880364854401606</v>
      </c>
      <c r="D135" s="146">
        <v>8.3565365462992816</v>
      </c>
      <c r="E135" s="146">
        <v>5.2160403255251993</v>
      </c>
      <c r="F135" s="146">
        <v>6.5970864342894231</v>
      </c>
      <c r="G135" s="146">
        <v>8.4959459909277797</v>
      </c>
      <c r="H135" s="146">
        <v>11.745455980147909</v>
      </c>
      <c r="I135" s="146">
        <v>22.848703870221399</v>
      </c>
      <c r="J135" s="146">
        <v>6.6365226602996756</v>
      </c>
      <c r="K135" s="146">
        <v>3.4623339580656136</v>
      </c>
      <c r="L135" s="146">
        <v>9.1815003126491206</v>
      </c>
      <c r="M135" s="146">
        <v>3.8045794230999945</v>
      </c>
      <c r="N135" s="145">
        <v>1</v>
      </c>
      <c r="O135" s="147">
        <f t="shared" si="9"/>
        <v>1.1202914579918191</v>
      </c>
      <c r="P135" s="147">
        <f t="shared" si="9"/>
        <v>1.286994914373697</v>
      </c>
      <c r="Q135" s="147">
        <f t="shared" si="9"/>
        <v>1.3945431147423482</v>
      </c>
      <c r="R135" s="147">
        <f t="shared" si="9"/>
        <v>1.4672830459641444</v>
      </c>
      <c r="S135" s="147">
        <f t="shared" si="9"/>
        <v>1.5640809767420736</v>
      </c>
      <c r="T135" s="147">
        <f t="shared" si="9"/>
        <v>1.6969644517804559</v>
      </c>
      <c r="U135" s="147">
        <f t="shared" si="9"/>
        <v>1.8962806644630876</v>
      </c>
      <c r="V135" s="147">
        <f t="shared" si="9"/>
        <v>2.3295562180345253</v>
      </c>
      <c r="W135" s="147">
        <f t="shared" si="9"/>
        <v>2.4841577443288068</v>
      </c>
      <c r="X135" s="147">
        <f t="shared" si="9"/>
        <v>2.5701675814826199</v>
      </c>
      <c r="Y135" s="147">
        <f t="shared" si="9"/>
        <v>2.8061475260120532</v>
      </c>
      <c r="Z135" s="147">
        <f t="shared" si="9"/>
        <v>2.9129096373685375</v>
      </c>
    </row>
    <row r="136" spans="1:26" x14ac:dyDescent="0.25">
      <c r="A136" s="149" t="s">
        <v>304</v>
      </c>
      <c r="B136" s="146">
        <v>2.4617940574483725</v>
      </c>
      <c r="C136" s="146">
        <v>24.844391321028269</v>
      </c>
      <c r="D136" s="146">
        <v>41.508936943168919</v>
      </c>
      <c r="E136" s="146">
        <v>20.496531802274291</v>
      </c>
      <c r="F136" s="146">
        <v>3.5307169090946502</v>
      </c>
      <c r="G136" s="146" t="s">
        <v>182</v>
      </c>
      <c r="H136" s="146" t="s">
        <v>182</v>
      </c>
      <c r="I136" s="146" t="s">
        <v>182</v>
      </c>
      <c r="J136" s="146" t="s">
        <v>182</v>
      </c>
      <c r="K136" s="146" t="s">
        <v>182</v>
      </c>
      <c r="L136" s="146" t="s">
        <v>182</v>
      </c>
      <c r="M136" s="146" t="s">
        <v>182</v>
      </c>
      <c r="N136" s="145">
        <v>1</v>
      </c>
      <c r="O136" s="147">
        <f t="shared" si="9"/>
        <v>1.0246179405744837</v>
      </c>
      <c r="P136" s="147">
        <f t="shared" si="9"/>
        <v>1.2791780312762693</v>
      </c>
      <c r="Q136" s="147">
        <f t="shared" si="9"/>
        <v>1.8101512336696055</v>
      </c>
      <c r="R136" s="147">
        <f t="shared" si="9"/>
        <v>2.1811694569479565</v>
      </c>
      <c r="S136" s="147">
        <f t="shared" si="9"/>
        <v>2.2581803757804262</v>
      </c>
      <c r="T136" s="147" t="str">
        <f t="shared" si="9"/>
        <v>NA</v>
      </c>
      <c r="U136" s="147" t="str">
        <f t="shared" si="9"/>
        <v>NA</v>
      </c>
      <c r="V136" s="147" t="str">
        <f t="shared" si="9"/>
        <v>NA</v>
      </c>
      <c r="W136" s="147" t="str">
        <f t="shared" si="9"/>
        <v>NA</v>
      </c>
      <c r="X136" s="147" t="str">
        <f t="shared" si="9"/>
        <v>NA</v>
      </c>
      <c r="Y136" s="147" t="str">
        <f t="shared" si="9"/>
        <v>NA</v>
      </c>
      <c r="Z136" s="147" t="str">
        <f t="shared" si="9"/>
        <v>NA</v>
      </c>
    </row>
    <row r="137" spans="1:26" x14ac:dyDescent="0.25">
      <c r="A137" s="149" t="s">
        <v>305</v>
      </c>
      <c r="B137" s="146">
        <v>12.335577191941979</v>
      </c>
      <c r="C137" s="146">
        <v>11.259374338503108</v>
      </c>
      <c r="D137" s="146">
        <v>10.728299289942527</v>
      </c>
      <c r="E137" s="146">
        <v>1.0067120747101512</v>
      </c>
      <c r="F137" s="146">
        <v>1.9039915728593826</v>
      </c>
      <c r="G137" s="146">
        <v>5.5286804356925501</v>
      </c>
      <c r="H137" s="146">
        <v>9.2729063659774624</v>
      </c>
      <c r="I137" s="146">
        <v>6.9103096494022651</v>
      </c>
      <c r="J137" s="146">
        <v>10.908569878514001</v>
      </c>
      <c r="K137" s="146">
        <v>6.9618970067461419</v>
      </c>
      <c r="L137" s="146">
        <v>3.564590756794118</v>
      </c>
      <c r="M137" s="146">
        <v>3.8018128001658482</v>
      </c>
      <c r="N137" s="145">
        <v>1</v>
      </c>
      <c r="O137" s="147">
        <f t="shared" si="9"/>
        <v>1.1233557719194198</v>
      </c>
      <c r="P137" s="147">
        <f t="shared" si="9"/>
        <v>1.2498386034330085</v>
      </c>
      <c r="Q137" s="147">
        <f t="shared" si="9"/>
        <v>1.3839250294505394</v>
      </c>
      <c r="R137" s="147">
        <f t="shared" si="9"/>
        <v>1.397857169826954</v>
      </c>
      <c r="S137" s="147">
        <f t="shared" si="9"/>
        <v>1.4244722525410698</v>
      </c>
      <c r="T137" s="147">
        <f t="shared" si="9"/>
        <v>1.5032267712791769</v>
      </c>
      <c r="U137" s="147">
        <f t="shared" si="9"/>
        <v>1.6426195822482013</v>
      </c>
      <c r="V137" s="147">
        <f t="shared" si="9"/>
        <v>1.7561296817432699</v>
      </c>
      <c r="W137" s="147">
        <f t="shared" si="9"/>
        <v>1.9476983152335601</v>
      </c>
      <c r="X137" s="147">
        <f t="shared" si="9"/>
        <v>2.0832950659422504</v>
      </c>
      <c r="Y137" s="147">
        <f t="shared" si="9"/>
        <v>2.1575560092995758</v>
      </c>
      <c r="Z137" s="147">
        <f t="shared" si="9"/>
        <v>2.2395822498318747</v>
      </c>
    </row>
    <row r="138" spans="1:26" x14ac:dyDescent="0.25">
      <c r="A138" s="149" t="s">
        <v>306</v>
      </c>
      <c r="B138" s="146">
        <v>4.4724337131364962</v>
      </c>
      <c r="C138" s="146">
        <v>11.01739973349207</v>
      </c>
      <c r="D138" s="146">
        <v>3.9346224974574397</v>
      </c>
      <c r="E138" s="146">
        <v>3.0703049605834849</v>
      </c>
      <c r="F138" s="146">
        <v>4.1664271568959919</v>
      </c>
      <c r="G138" s="146">
        <v>6.1193904099704639</v>
      </c>
      <c r="H138" s="146">
        <v>7.3600392712263272</v>
      </c>
      <c r="I138" s="146">
        <v>7.6032889448882486</v>
      </c>
      <c r="J138" s="146">
        <v>5.619854525232725</v>
      </c>
      <c r="K138" s="146">
        <v>15.908330214964451</v>
      </c>
      <c r="L138" s="146">
        <v>15.146932445405369</v>
      </c>
      <c r="M138" s="146">
        <v>10.811166221112131</v>
      </c>
      <c r="N138" s="145">
        <v>1</v>
      </c>
      <c r="O138" s="147">
        <f t="shared" si="9"/>
        <v>1.044724337131365</v>
      </c>
      <c r="P138" s="147">
        <f t="shared" si="9"/>
        <v>1.1598257934662028</v>
      </c>
      <c r="Q138" s="147">
        <f t="shared" si="9"/>
        <v>1.2054605600672383</v>
      </c>
      <c r="R138" s="147">
        <f t="shared" si="9"/>
        <v>1.2424718754408604</v>
      </c>
      <c r="S138" s="147">
        <f t="shared" si="9"/>
        <v>1.2942385610760232</v>
      </c>
      <c r="T138" s="147">
        <f t="shared" si="9"/>
        <v>1.3734380714646492</v>
      </c>
      <c r="U138" s="147">
        <f t="shared" si="9"/>
        <v>1.4745236528904209</v>
      </c>
      <c r="V138" s="147">
        <f t="shared" si="9"/>
        <v>1.5866359467804005</v>
      </c>
      <c r="W138" s="147">
        <f t="shared" si="9"/>
        <v>1.6758025788345079</v>
      </c>
      <c r="X138" s="147">
        <f t="shared" si="9"/>
        <v>1.9423947868263913</v>
      </c>
      <c r="Y138" s="147">
        <f t="shared" si="9"/>
        <v>2.2366080130100605</v>
      </c>
      <c r="Z138" s="147">
        <f t="shared" si="9"/>
        <v>2.4784114230112912</v>
      </c>
    </row>
    <row r="139" spans="1:26" x14ac:dyDescent="0.25">
      <c r="A139" s="149" t="s">
        <v>307</v>
      </c>
      <c r="B139" s="146">
        <v>4.1069605548322841</v>
      </c>
      <c r="C139" s="146">
        <v>4.4231427116556432</v>
      </c>
      <c r="D139" s="146">
        <v>3.6886787143044302</v>
      </c>
      <c r="E139" s="146">
        <v>2.2159489194639121</v>
      </c>
      <c r="F139" s="146">
        <v>0.98868851463258522</v>
      </c>
      <c r="G139" s="146">
        <v>1.6190451105277077</v>
      </c>
      <c r="H139" s="146">
        <v>2.1606367892595273</v>
      </c>
      <c r="I139" s="146">
        <v>1.8743860052970973</v>
      </c>
      <c r="J139" s="146">
        <v>2.3200049079515424</v>
      </c>
      <c r="K139" s="146">
        <v>0.45948033031744728</v>
      </c>
      <c r="L139" s="146">
        <v>1.1613713549440945</v>
      </c>
      <c r="M139" s="146">
        <v>0.14189632900250615</v>
      </c>
      <c r="N139" s="145">
        <v>1</v>
      </c>
      <c r="O139" s="147">
        <f t="shared" si="9"/>
        <v>1.0410696055483228</v>
      </c>
      <c r="P139" s="147">
        <f t="shared" si="9"/>
        <v>1.0871175999293956</v>
      </c>
      <c r="Q139" s="147">
        <f t="shared" si="9"/>
        <v>1.1272178754374484</v>
      </c>
      <c r="R139" s="147">
        <f t="shared" si="9"/>
        <v>1.1521964477682085</v>
      </c>
      <c r="S139" s="147">
        <f t="shared" si="9"/>
        <v>1.1635880817132975</v>
      </c>
      <c r="T139" s="147">
        <f t="shared" si="9"/>
        <v>1.1824270976569597</v>
      </c>
      <c r="U139" s="147">
        <f t="shared" si="9"/>
        <v>1.2079750525351096</v>
      </c>
      <c r="V139" s="147">
        <f t="shared" si="9"/>
        <v>1.2306171678673081</v>
      </c>
      <c r="W139" s="147">
        <f t="shared" si="9"/>
        <v>1.2591675465599239</v>
      </c>
      <c r="X139" s="147">
        <f t="shared" si="9"/>
        <v>1.2649531737621074</v>
      </c>
      <c r="Y139" s="147">
        <f t="shared" si="9"/>
        <v>1.2796439775756367</v>
      </c>
      <c r="Z139" s="147">
        <f t="shared" si="9"/>
        <v>1.2814597454041181</v>
      </c>
    </row>
    <row r="140" spans="1:26" x14ac:dyDescent="0.25">
      <c r="A140" s="149" t="s">
        <v>308</v>
      </c>
      <c r="B140" s="146">
        <v>-0.6162601935602936</v>
      </c>
      <c r="C140" s="146" t="s">
        <v>182</v>
      </c>
      <c r="D140" s="146" t="s">
        <v>182</v>
      </c>
      <c r="E140" s="146" t="s">
        <v>182</v>
      </c>
      <c r="F140" s="146" t="s">
        <v>182</v>
      </c>
      <c r="G140" s="146" t="s">
        <v>182</v>
      </c>
      <c r="H140" s="146" t="s">
        <v>182</v>
      </c>
      <c r="I140" s="146" t="s">
        <v>182</v>
      </c>
      <c r="J140" s="146" t="s">
        <v>182</v>
      </c>
      <c r="K140" s="146" t="s">
        <v>182</v>
      </c>
      <c r="L140" s="146" t="s">
        <v>182</v>
      </c>
      <c r="M140" s="146" t="s">
        <v>182</v>
      </c>
      <c r="N140" s="145">
        <v>1</v>
      </c>
      <c r="O140" s="147">
        <f t="shared" si="9"/>
        <v>0.99383739806439708</v>
      </c>
      <c r="P140" s="147" t="str">
        <f t="shared" si="9"/>
        <v>NA</v>
      </c>
      <c r="Q140" s="147" t="str">
        <f t="shared" si="9"/>
        <v>NA</v>
      </c>
      <c r="R140" s="147" t="str">
        <f t="shared" si="9"/>
        <v>NA</v>
      </c>
      <c r="S140" s="147" t="str">
        <f t="shared" si="9"/>
        <v>NA</v>
      </c>
      <c r="T140" s="147" t="str">
        <f t="shared" si="9"/>
        <v>NA</v>
      </c>
      <c r="U140" s="147" t="str">
        <f t="shared" si="9"/>
        <v>NA</v>
      </c>
      <c r="V140" s="147" t="str">
        <f t="shared" si="9"/>
        <v>NA</v>
      </c>
      <c r="W140" s="147" t="str">
        <f t="shared" si="9"/>
        <v>NA</v>
      </c>
      <c r="X140" s="147" t="str">
        <f t="shared" si="9"/>
        <v>NA</v>
      </c>
      <c r="Y140" s="147" t="str">
        <f t="shared" si="9"/>
        <v>NA</v>
      </c>
      <c r="Z140" s="147" t="str">
        <f t="shared" si="9"/>
        <v>NA</v>
      </c>
    </row>
    <row r="141" spans="1:26" x14ac:dyDescent="0.25">
      <c r="A141" s="149" t="s">
        <v>309</v>
      </c>
      <c r="B141" s="146">
        <v>3.2918933156525583</v>
      </c>
      <c r="C141" s="146">
        <v>3.7696520201572241</v>
      </c>
      <c r="D141" s="146">
        <v>0.144461676392595</v>
      </c>
      <c r="E141" s="146">
        <v>2.6900505521397946</v>
      </c>
      <c r="F141" s="146">
        <v>3.3293911827489069</v>
      </c>
      <c r="G141" s="146">
        <v>2.1978601362995391</v>
      </c>
      <c r="H141" s="146">
        <v>3.2200671681219575</v>
      </c>
      <c r="I141" s="146">
        <v>4.6190119220411958</v>
      </c>
      <c r="J141" s="146">
        <v>2.7429230468794259</v>
      </c>
      <c r="K141" s="146">
        <v>0.38333594938319493</v>
      </c>
      <c r="L141" s="146">
        <v>3.8776601352925439</v>
      </c>
      <c r="M141" s="146">
        <v>1.7901747861337043</v>
      </c>
      <c r="N141" s="145">
        <v>1</v>
      </c>
      <c r="O141" s="147">
        <f t="shared" si="9"/>
        <v>1.0329189331565256</v>
      </c>
      <c r="P141" s="147">
        <f t="shared" si="9"/>
        <v>1.071856382586847</v>
      </c>
      <c r="Q141" s="147">
        <f t="shared" si="9"/>
        <v>1.073404804285653</v>
      </c>
      <c r="R141" s="147">
        <f t="shared" si="9"/>
        <v>1.1022799361500344</v>
      </c>
      <c r="S141" s="147">
        <f t="shared" si="9"/>
        <v>1.1389791471534239</v>
      </c>
      <c r="T141" s="147">
        <f t="shared" si="9"/>
        <v>1.1640123157894735</v>
      </c>
      <c r="U141" s="147">
        <f t="shared" si="9"/>
        <v>1.2014942942031064</v>
      </c>
      <c r="V141" s="147">
        <f t="shared" si="9"/>
        <v>1.2569914588949926</v>
      </c>
      <c r="W141" s="147">
        <f t="shared" si="9"/>
        <v>1.2914697673183293</v>
      </c>
      <c r="X141" s="147">
        <f t="shared" si="9"/>
        <v>1.296420435211876</v>
      </c>
      <c r="Y141" s="147">
        <f t="shared" si="9"/>
        <v>1.3466912136138729</v>
      </c>
      <c r="Z141" s="147">
        <f t="shared" si="9"/>
        <v>1.3707993401670664</v>
      </c>
    </row>
    <row r="142" spans="1:26" x14ac:dyDescent="0.25">
      <c r="A142" s="149" t="s">
        <v>310</v>
      </c>
      <c r="B142" s="146">
        <v>8.5662284616883966</v>
      </c>
      <c r="C142" s="146">
        <v>7.2415092998230364</v>
      </c>
      <c r="D142" s="146">
        <v>3.2483786777383017</v>
      </c>
      <c r="E142" s="146">
        <v>5.33107715581653</v>
      </c>
      <c r="F142" s="146">
        <v>9.0509024560198554</v>
      </c>
      <c r="G142" s="146">
        <v>9.8670941832301793</v>
      </c>
      <c r="H142" s="146">
        <v>8.229617337695899</v>
      </c>
      <c r="I142" s="146">
        <v>9.599119421926062</v>
      </c>
      <c r="J142" s="146">
        <v>16.238490647057802</v>
      </c>
      <c r="K142" s="146">
        <v>6.5670147589568018</v>
      </c>
      <c r="L142" s="146">
        <v>8.4041705901875048</v>
      </c>
      <c r="M142" s="146">
        <v>10.020451426976408</v>
      </c>
      <c r="N142" s="145">
        <v>1</v>
      </c>
      <c r="O142" s="147">
        <f t="shared" si="9"/>
        <v>1.085662284616884</v>
      </c>
      <c r="P142" s="147">
        <f t="shared" si="9"/>
        <v>1.1642806199220868</v>
      </c>
      <c r="Q142" s="147">
        <f t="shared" si="9"/>
        <v>1.2021008633286752</v>
      </c>
      <c r="R142" s="147">
        <f t="shared" si="9"/>
        <v>1.2661857878434635</v>
      </c>
      <c r="S142" s="147">
        <f t="shared" si="9"/>
        <v>1.3807870284131618</v>
      </c>
      <c r="T142" s="147">
        <f t="shared" si="9"/>
        <v>1.5170305849765138</v>
      </c>
      <c r="U142" s="147">
        <f t="shared" si="9"/>
        <v>1.6418763970158905</v>
      </c>
      <c r="V142" s="147">
        <f t="shared" si="9"/>
        <v>1.7994820731258627</v>
      </c>
      <c r="W142" s="147">
        <f t="shared" si="9"/>
        <v>2.0916908012658877</v>
      </c>
      <c r="X142" s="147">
        <f t="shared" si="9"/>
        <v>2.2290524448967601</v>
      </c>
      <c r="Y142" s="147">
        <f t="shared" si="9"/>
        <v>2.4163858149106292</v>
      </c>
      <c r="Z142" s="147">
        <f t="shared" si="9"/>
        <v>2.6585185817820967</v>
      </c>
    </row>
    <row r="143" spans="1:26" x14ac:dyDescent="0.25">
      <c r="A143" s="149" t="s">
        <v>311</v>
      </c>
      <c r="B143" s="146">
        <v>4.5151557192472609</v>
      </c>
      <c r="C143" s="146">
        <v>3.9840643119972299</v>
      </c>
      <c r="D143" s="146">
        <v>2.9979231133999633</v>
      </c>
      <c r="E143" s="146">
        <v>-0.34390924412849699</v>
      </c>
      <c r="F143" s="146">
        <v>1.4922085779753615</v>
      </c>
      <c r="G143" s="146">
        <v>6.5696912742890845</v>
      </c>
      <c r="H143" s="146">
        <v>0.34543443015422781</v>
      </c>
      <c r="I143" s="146">
        <v>4.5692629489566485</v>
      </c>
      <c r="J143" s="146">
        <v>7.354215922254312</v>
      </c>
      <c r="K143" s="146">
        <v>6.0787348565968955</v>
      </c>
      <c r="L143" s="146">
        <v>2.5546773933214411</v>
      </c>
      <c r="M143" s="146">
        <v>4.3660933900126224</v>
      </c>
      <c r="N143" s="145">
        <v>1</v>
      </c>
      <c r="O143" s="147">
        <f t="shared" si="9"/>
        <v>1.0451515571924725</v>
      </c>
      <c r="P143" s="147">
        <f t="shared" si="9"/>
        <v>1.0867910673888612</v>
      </c>
      <c r="Q143" s="147">
        <f t="shared" si="9"/>
        <v>1.119372227992478</v>
      </c>
      <c r="R143" s="147">
        <f t="shared" si="9"/>
        <v>1.1155226034242047</v>
      </c>
      <c r="S143" s="147">
        <f t="shared" si="9"/>
        <v>1.1321685274017548</v>
      </c>
      <c r="T143" s="147">
        <f t="shared" si="9"/>
        <v>1.206548504356715</v>
      </c>
      <c r="U143" s="147">
        <f t="shared" si="9"/>
        <v>1.2107163383072739</v>
      </c>
      <c r="V143" s="147">
        <f t="shared" si="9"/>
        <v>1.2660371513705129</v>
      </c>
      <c r="W143" s="147">
        <f t="shared" si="9"/>
        <v>1.3591442571382581</v>
      </c>
      <c r="X143" s="147">
        <f t="shared" si="9"/>
        <v>1.4417630328483564</v>
      </c>
      <c r="Y143" s="147">
        <f t="shared" si="9"/>
        <v>1.4785954271137991</v>
      </c>
      <c r="Z143" s="147">
        <f t="shared" si="9"/>
        <v>1.5431522843220435</v>
      </c>
    </row>
    <row r="144" spans="1:26" x14ac:dyDescent="0.25">
      <c r="A144" s="149" t="s">
        <v>312</v>
      </c>
      <c r="B144" s="146">
        <v>35.229534072530981</v>
      </c>
      <c r="C144" s="146">
        <v>-0.32261665180939758</v>
      </c>
      <c r="D144" s="146">
        <v>39.896658436846224</v>
      </c>
      <c r="E144" s="146">
        <v>11.140937188537308</v>
      </c>
      <c r="F144" s="146">
        <v>-0.15774839562200782</v>
      </c>
      <c r="G144" s="146">
        <v>22.024403271110643</v>
      </c>
      <c r="H144" s="146">
        <v>17.337781529871336</v>
      </c>
      <c r="I144" s="146">
        <v>4.7707422068312439</v>
      </c>
      <c r="J144" s="146">
        <v>10.835298222085981</v>
      </c>
      <c r="K144" s="146">
        <v>-4.32057332597509</v>
      </c>
      <c r="L144" s="146">
        <v>103.8227991114523</v>
      </c>
      <c r="M144" s="146">
        <v>9.5100963113975183</v>
      </c>
      <c r="N144" s="145">
        <v>1</v>
      </c>
      <c r="O144" s="147">
        <f t="shared" si="9"/>
        <v>1.3522953407253098</v>
      </c>
      <c r="P144" s="147">
        <f t="shared" si="9"/>
        <v>1.3479326107744873</v>
      </c>
      <c r="Q144" s="147">
        <f t="shared" si="9"/>
        <v>1.8857126804540485</v>
      </c>
      <c r="R144" s="147">
        <f t="shared" si="9"/>
        <v>2.0957987457397174</v>
      </c>
      <c r="S144" s="147">
        <f t="shared" si="9"/>
        <v>2.0924926568428468</v>
      </c>
      <c r="T144" s="147">
        <f t="shared" si="9"/>
        <v>2.5533516780042924</v>
      </c>
      <c r="U144" s="147">
        <f t="shared" si="9"/>
        <v>2.9960462136259802</v>
      </c>
      <c r="V144" s="147">
        <f t="shared" si="9"/>
        <v>3.1389798548756045</v>
      </c>
      <c r="W144" s="147">
        <f t="shared" si="9"/>
        <v>3.479097683282578</v>
      </c>
      <c r="X144" s="147">
        <f t="shared" si="9"/>
        <v>3.3287807167940535</v>
      </c>
      <c r="Y144" s="147">
        <f t="shared" si="9"/>
        <v>6.7848140332519051</v>
      </c>
      <c r="Z144" s="147">
        <f t="shared" si="9"/>
        <v>7.4300563823633761</v>
      </c>
    </row>
    <row r="145" spans="1:26" x14ac:dyDescent="0.25">
      <c r="A145" s="149" t="s">
        <v>313</v>
      </c>
      <c r="B145" s="146" t="s">
        <v>182</v>
      </c>
      <c r="C145" s="146" t="s">
        <v>182</v>
      </c>
      <c r="D145" s="146" t="s">
        <v>182</v>
      </c>
      <c r="E145" s="146" t="s">
        <v>182</v>
      </c>
      <c r="F145" s="146" t="s">
        <v>182</v>
      </c>
      <c r="G145" s="146" t="s">
        <v>182</v>
      </c>
      <c r="H145" s="146" t="s">
        <v>182</v>
      </c>
      <c r="I145" s="146" t="s">
        <v>182</v>
      </c>
      <c r="J145" s="146" t="s">
        <v>182</v>
      </c>
      <c r="K145" s="146" t="s">
        <v>182</v>
      </c>
      <c r="L145" s="146" t="s">
        <v>182</v>
      </c>
      <c r="M145" s="146" t="s">
        <v>182</v>
      </c>
      <c r="N145" s="145">
        <v>1</v>
      </c>
      <c r="O145" s="147" t="str">
        <f t="shared" si="9"/>
        <v>NA</v>
      </c>
      <c r="P145" s="147" t="str">
        <f t="shared" si="9"/>
        <v>NA</v>
      </c>
      <c r="Q145" s="147" t="str">
        <f t="shared" si="9"/>
        <v>NA</v>
      </c>
      <c r="R145" s="147" t="str">
        <f t="shared" si="9"/>
        <v>NA</v>
      </c>
      <c r="S145" s="147" t="str">
        <f t="shared" si="9"/>
        <v>NA</v>
      </c>
      <c r="T145" s="147" t="str">
        <f t="shared" si="9"/>
        <v>NA</v>
      </c>
      <c r="U145" s="147" t="str">
        <f t="shared" si="9"/>
        <v>NA</v>
      </c>
      <c r="V145" s="147" t="str">
        <f t="shared" si="9"/>
        <v>NA</v>
      </c>
      <c r="W145" s="147" t="str">
        <f t="shared" si="9"/>
        <v>NA</v>
      </c>
      <c r="X145" s="147" t="str">
        <f t="shared" si="9"/>
        <v>NA</v>
      </c>
      <c r="Y145" s="147" t="str">
        <f t="shared" si="9"/>
        <v>NA</v>
      </c>
      <c r="Z145" s="147" t="str">
        <f t="shared" si="9"/>
        <v>NA</v>
      </c>
    </row>
    <row r="146" spans="1:26" x14ac:dyDescent="0.25">
      <c r="A146" s="149" t="s">
        <v>314</v>
      </c>
      <c r="B146" s="146">
        <v>15.65116937903251</v>
      </c>
      <c r="C146" s="146">
        <v>1.7320734589223292</v>
      </c>
      <c r="D146" s="146">
        <v>-1.7734084549063454</v>
      </c>
      <c r="E146" s="146">
        <v>2.8994274375802433</v>
      </c>
      <c r="F146" s="146">
        <v>5.8929067165477704</v>
      </c>
      <c r="G146" s="146">
        <v>8.9376384917492402</v>
      </c>
      <c r="H146" s="146">
        <v>8.8257720548240428</v>
      </c>
      <c r="I146" s="146">
        <v>3.0280092615113432</v>
      </c>
      <c r="J146" s="146">
        <v>10.914596796797113</v>
      </c>
      <c r="K146" s="146">
        <v>-5.3903027770808478</v>
      </c>
      <c r="L146" s="146">
        <v>6.2891975359624439</v>
      </c>
      <c r="M146" s="146">
        <v>6.6859668655998519</v>
      </c>
      <c r="N146" s="145">
        <v>1</v>
      </c>
      <c r="O146" s="147">
        <f t="shared" si="9"/>
        <v>1.156511693790325</v>
      </c>
      <c r="P146" s="147">
        <f t="shared" si="9"/>
        <v>1.1765433258878002</v>
      </c>
      <c r="Q146" s="147">
        <f t="shared" si="9"/>
        <v>1.1556784070708697</v>
      </c>
      <c r="R146" s="147">
        <f t="shared" si="9"/>
        <v>1.1891864638956728</v>
      </c>
      <c r="S146" s="147">
        <f t="shared" si="9"/>
        <v>1.2592641128988578</v>
      </c>
      <c r="T146" s="147">
        <f t="shared" si="9"/>
        <v>1.3718125869660907</v>
      </c>
      <c r="U146" s="147">
        <f t="shared" si="9"/>
        <v>1.4928856389111027</v>
      </c>
      <c r="V146" s="147">
        <f t="shared" si="9"/>
        <v>1.5380903543211037</v>
      </c>
      <c r="W146" s="147">
        <f t="shared" si="9"/>
        <v>1.7059667148656803</v>
      </c>
      <c r="X146" s="147">
        <f t="shared" si="9"/>
        <v>1.6140099436582007</v>
      </c>
      <c r="Y146" s="147">
        <f t="shared" si="9"/>
        <v>1.715518217264941</v>
      </c>
      <c r="Z146" s="147">
        <f t="shared" si="9"/>
        <v>1.8302171968446044</v>
      </c>
    </row>
    <row r="147" spans="1:26" x14ac:dyDescent="0.25">
      <c r="A147" s="149" t="s">
        <v>315</v>
      </c>
      <c r="B147" s="146">
        <v>17.807546698491251</v>
      </c>
      <c r="C147" s="146">
        <v>-4.5619443179641195</v>
      </c>
      <c r="D147" s="146">
        <v>4.7034644096209064</v>
      </c>
      <c r="E147" s="146">
        <v>10.347429724046847</v>
      </c>
      <c r="F147" s="146">
        <v>13.006895902517599</v>
      </c>
      <c r="G147" s="146">
        <v>22.464687347696426</v>
      </c>
      <c r="H147" s="146">
        <v>13.630445110151371</v>
      </c>
      <c r="I147" s="146">
        <v>8.2636645899937946</v>
      </c>
      <c r="J147" s="146">
        <v>33.751538784823765</v>
      </c>
      <c r="K147" s="146">
        <v>-25.128132857021356</v>
      </c>
      <c r="L147" s="146">
        <v>15.63532971787609</v>
      </c>
      <c r="M147" s="146">
        <v>17.524576613966914</v>
      </c>
      <c r="N147" s="145">
        <v>1</v>
      </c>
      <c r="O147" s="147">
        <f t="shared" ref="O147:Z162" si="10">IF(B147="..","NA",(N147*(1+B147/100)))</f>
        <v>1.1780754669849125</v>
      </c>
      <c r="P147" s="147">
        <f t="shared" si="10"/>
        <v>1.1243323201574651</v>
      </c>
      <c r="Q147" s="147">
        <f t="shared" si="10"/>
        <v>1.1772148906819364</v>
      </c>
      <c r="R147" s="147">
        <f t="shared" si="10"/>
        <v>1.2990263741962647</v>
      </c>
      <c r="S147" s="147">
        <f t="shared" si="10"/>
        <v>1.4679893824342216</v>
      </c>
      <c r="T147" s="147">
        <f t="shared" si="10"/>
        <v>1.7977686074954491</v>
      </c>
      <c r="U147" s="147">
        <f t="shared" si="10"/>
        <v>2.0428124707476489</v>
      </c>
      <c r="V147" s="147">
        <f t="shared" si="10"/>
        <v>2.2116236415327997</v>
      </c>
      <c r="W147" s="147">
        <f t="shared" si="10"/>
        <v>2.9580806526790746</v>
      </c>
      <c r="X147" s="147">
        <f t="shared" si="10"/>
        <v>2.2147702162560323</v>
      </c>
      <c r="Y147" s="147">
        <f t="shared" si="10"/>
        <v>2.5610568420609803</v>
      </c>
      <c r="Z147" s="147">
        <f t="shared" si="10"/>
        <v>3.0098712104751986</v>
      </c>
    </row>
    <row r="148" spans="1:26" x14ac:dyDescent="0.25">
      <c r="A148" s="149" t="s">
        <v>316</v>
      </c>
      <c r="B148" s="146">
        <v>24.891150552165115</v>
      </c>
      <c r="C148" s="146">
        <v>7.8911552267793468</v>
      </c>
      <c r="D148" s="146">
        <v>2.4630928856071819</v>
      </c>
      <c r="E148" s="146">
        <v>4.4383974896680343</v>
      </c>
      <c r="F148" s="146">
        <v>7.7492472423175798</v>
      </c>
      <c r="G148" s="146">
        <v>7.0264666968930243</v>
      </c>
      <c r="H148" s="146">
        <v>19.052201247672613</v>
      </c>
      <c r="I148" s="146">
        <v>7.2743193263574</v>
      </c>
      <c r="J148" s="146">
        <v>13.204009819557314</v>
      </c>
      <c r="K148" s="146">
        <v>20.666515814725543</v>
      </c>
      <c r="L148" s="146">
        <v>10.850247933738387</v>
      </c>
      <c r="M148" s="146">
        <v>19.644641976715405</v>
      </c>
      <c r="N148" s="145">
        <v>1</v>
      </c>
      <c r="O148" s="147">
        <f t="shared" si="10"/>
        <v>1.2489115055216511</v>
      </c>
      <c r="P148" s="147">
        <f t="shared" si="10"/>
        <v>1.3474650510674715</v>
      </c>
      <c r="Q148" s="147">
        <f t="shared" si="10"/>
        <v>1.3806543668763576</v>
      </c>
      <c r="R148" s="147">
        <f t="shared" si="10"/>
        <v>1.4419332956367898</v>
      </c>
      <c r="S148" s="147">
        <f t="shared" si="10"/>
        <v>1.5536722717849827</v>
      </c>
      <c r="T148" s="147">
        <f t="shared" si="10"/>
        <v>1.6628405365408157</v>
      </c>
      <c r="U148" s="147">
        <f t="shared" si="10"/>
        <v>1.979648261990451</v>
      </c>
      <c r="V148" s="147">
        <f t="shared" si="10"/>
        <v>2.1236541981063208</v>
      </c>
      <c r="W148" s="147">
        <f t="shared" si="10"/>
        <v>2.4040617069577208</v>
      </c>
      <c r="X148" s="147">
        <f t="shared" si="10"/>
        <v>2.900897499821899</v>
      </c>
      <c r="Y148" s="147">
        <f t="shared" si="10"/>
        <v>3.2156520708561933</v>
      </c>
      <c r="Z148" s="147">
        <f t="shared" si="10"/>
        <v>3.8473554073927274</v>
      </c>
    </row>
    <row r="149" spans="1:26" x14ac:dyDescent="0.25">
      <c r="A149" s="149" t="s">
        <v>317</v>
      </c>
      <c r="B149" s="146">
        <v>38.436415143101414</v>
      </c>
      <c r="C149" s="146">
        <v>2.3787931652337306</v>
      </c>
      <c r="D149" s="146">
        <v>-3.6758026136975701</v>
      </c>
      <c r="E149" s="146">
        <v>2.9411304102827245</v>
      </c>
      <c r="F149" s="146">
        <v>1.7519779864497877</v>
      </c>
      <c r="G149" s="146">
        <v>7.0247284911319383</v>
      </c>
      <c r="H149" s="146">
        <v>2.7309085645513136</v>
      </c>
      <c r="I149" s="146">
        <v>-0.45476049531443152</v>
      </c>
      <c r="J149" s="146">
        <v>6.7499287891989326</v>
      </c>
      <c r="K149" s="146">
        <v>4.0890167218985454</v>
      </c>
      <c r="L149" s="146">
        <v>-3.509020685591608</v>
      </c>
      <c r="M149" s="146">
        <v>4.4650254971853229</v>
      </c>
      <c r="N149" s="145">
        <v>1</v>
      </c>
      <c r="O149" s="147">
        <f t="shared" si="10"/>
        <v>1.3843641514310141</v>
      </c>
      <c r="P149" s="147">
        <f t="shared" si="10"/>
        <v>1.4172953112472009</v>
      </c>
      <c r="Q149" s="147">
        <f t="shared" si="10"/>
        <v>1.3651983331525632</v>
      </c>
      <c r="R149" s="147">
        <f t="shared" si="10"/>
        <v>1.405350596489586</v>
      </c>
      <c r="S149" s="147">
        <f t="shared" si="10"/>
        <v>1.4299720295725245</v>
      </c>
      <c r="T149" s="147">
        <f t="shared" si="10"/>
        <v>1.5304236821491233</v>
      </c>
      <c r="U149" s="147">
        <f t="shared" si="10"/>
        <v>1.5722181535588553</v>
      </c>
      <c r="V149" s="147">
        <f t="shared" si="10"/>
        <v>1.5650683264963077</v>
      </c>
      <c r="W149" s="147">
        <f t="shared" si="10"/>
        <v>1.6707093240371158</v>
      </c>
      <c r="X149" s="147">
        <f t="shared" si="10"/>
        <v>1.7390249076713116</v>
      </c>
      <c r="Y149" s="147">
        <f t="shared" si="10"/>
        <v>1.6780021639335347</v>
      </c>
      <c r="Z149" s="147">
        <f t="shared" si="10"/>
        <v>1.7529253883964886</v>
      </c>
    </row>
    <row r="150" spans="1:26" x14ac:dyDescent="0.25">
      <c r="A150" s="149" t="s">
        <v>318</v>
      </c>
      <c r="B150" s="146">
        <v>-1.2482075467816713</v>
      </c>
      <c r="C150" s="146">
        <v>1.029042638370754</v>
      </c>
      <c r="D150" s="146">
        <v>1.6711917719399878</v>
      </c>
      <c r="E150" s="146">
        <v>1.131104926368252</v>
      </c>
      <c r="F150" s="146">
        <v>1.965003678493332</v>
      </c>
      <c r="G150" s="146">
        <v>1.7483218436372709</v>
      </c>
      <c r="H150" s="146">
        <v>2.1062798364619226</v>
      </c>
      <c r="I150" s="146">
        <v>9.9369096107836867</v>
      </c>
      <c r="J150" s="146">
        <v>7.9383531636729572</v>
      </c>
      <c r="K150" s="146">
        <v>0.2016347043476685</v>
      </c>
      <c r="L150" s="146">
        <v>4.9992189429100193</v>
      </c>
      <c r="M150" s="146">
        <v>4.2392670229849188</v>
      </c>
      <c r="N150" s="145">
        <v>1</v>
      </c>
      <c r="O150" s="147">
        <f t="shared" si="10"/>
        <v>0.98751792453218323</v>
      </c>
      <c r="P150" s="147">
        <f t="shared" si="10"/>
        <v>0.99767990503717341</v>
      </c>
      <c r="Q150" s="147">
        <f t="shared" si="10"/>
        <v>1.0143530495204534</v>
      </c>
      <c r="R150" s="147">
        <f t="shared" si="10"/>
        <v>1.0258264468343459</v>
      </c>
      <c r="S150" s="147">
        <f t="shared" si="10"/>
        <v>1.0459839742495982</v>
      </c>
      <c r="T150" s="147">
        <f t="shared" si="10"/>
        <v>1.0642711405523491</v>
      </c>
      <c r="U150" s="147">
        <f t="shared" si="10"/>
        <v>1.0866876689910865</v>
      </c>
      <c r="V150" s="147">
        <f t="shared" si="10"/>
        <v>1.1946708404102631</v>
      </c>
      <c r="W150" s="147">
        <f t="shared" si="10"/>
        <v>1.2895080308654494</v>
      </c>
      <c r="X150" s="147">
        <f t="shared" si="10"/>
        <v>1.2921081265710244</v>
      </c>
      <c r="Y150" s="147">
        <f t="shared" si="10"/>
        <v>1.3567034407974428</v>
      </c>
      <c r="Z150" s="147">
        <f t="shared" si="10"/>
        <v>1.4142177223628705</v>
      </c>
    </row>
    <row r="151" spans="1:26" x14ac:dyDescent="0.25">
      <c r="A151" s="149" t="s">
        <v>319</v>
      </c>
      <c r="B151" s="146">
        <v>13.102417735008615</v>
      </c>
      <c r="C151" s="146">
        <v>6.9139141686683274</v>
      </c>
      <c r="D151" s="146">
        <v>12.290431282245606</v>
      </c>
      <c r="E151" s="146">
        <v>5.5393380961522354</v>
      </c>
      <c r="F151" s="146">
        <v>-1.9923720978777908</v>
      </c>
      <c r="G151" s="146">
        <v>15.928791762150581</v>
      </c>
      <c r="H151" s="146">
        <v>9.90785204850377</v>
      </c>
      <c r="I151" s="146">
        <v>2.3547971697023087</v>
      </c>
      <c r="J151" s="146">
        <v>7.8301715680336059</v>
      </c>
      <c r="K151" s="146">
        <v>-4.2654028436017484</v>
      </c>
      <c r="L151" s="146">
        <v>9.2592592592588545</v>
      </c>
      <c r="M151" s="146">
        <v>4.5871559633029051</v>
      </c>
      <c r="N151" s="145">
        <v>1</v>
      </c>
      <c r="O151" s="147">
        <f t="shared" si="10"/>
        <v>1.1310241773500862</v>
      </c>
      <c r="P151" s="147">
        <f t="shared" si="10"/>
        <v>1.2092222181989583</v>
      </c>
      <c r="Q151" s="147">
        <f t="shared" si="10"/>
        <v>1.3578408439763472</v>
      </c>
      <c r="R151" s="147">
        <f t="shared" si="10"/>
        <v>1.433056239131844</v>
      </c>
      <c r="S151" s="147">
        <f t="shared" si="10"/>
        <v>1.4045044264764843</v>
      </c>
      <c r="T151" s="147">
        <f t="shared" si="10"/>
        <v>1.6282250118601109</v>
      </c>
      <c r="U151" s="147">
        <f t="shared" si="10"/>
        <v>1.7895471370519438</v>
      </c>
      <c r="V151" s="147">
        <f t="shared" si="10"/>
        <v>1.8316873423857316</v>
      </c>
      <c r="W151" s="147">
        <f t="shared" si="10"/>
        <v>1.9751116038844896</v>
      </c>
      <c r="X151" s="147">
        <f t="shared" si="10"/>
        <v>1.8908651373680925</v>
      </c>
      <c r="Y151" s="147">
        <f t="shared" si="10"/>
        <v>2.0659452426799452</v>
      </c>
      <c r="Z151" s="147">
        <f t="shared" si="10"/>
        <v>2.160713373078111</v>
      </c>
    </row>
    <row r="152" spans="1:26" x14ac:dyDescent="0.25">
      <c r="A152" s="149" t="s">
        <v>320</v>
      </c>
      <c r="B152" s="146">
        <v>11.743393086776237</v>
      </c>
      <c r="C152" s="146">
        <v>11.033057641489918</v>
      </c>
      <c r="D152" s="146">
        <v>14.94457120870014</v>
      </c>
      <c r="E152" s="146">
        <v>12.210973034873291</v>
      </c>
      <c r="F152" s="146">
        <v>8.9859653397911643</v>
      </c>
      <c r="G152" s="146">
        <v>10.075314425730156</v>
      </c>
      <c r="H152" s="146">
        <v>6.0826845770881874</v>
      </c>
      <c r="I152" s="146">
        <v>9.7660731830290217</v>
      </c>
      <c r="J152" s="146">
        <v>9.3357063022790214</v>
      </c>
      <c r="K152" s="146">
        <v>2.0431436787557118</v>
      </c>
      <c r="L152" s="146">
        <v>6.1002637587343997</v>
      </c>
      <c r="M152" s="146">
        <v>6.2050603358988781</v>
      </c>
      <c r="N152" s="145">
        <v>1</v>
      </c>
      <c r="O152" s="147">
        <f t="shared" si="10"/>
        <v>1.1174339308677623</v>
      </c>
      <c r="P152" s="147">
        <f t="shared" si="10"/>
        <v>1.2407210605659691</v>
      </c>
      <c r="Q152" s="147">
        <f t="shared" si="10"/>
        <v>1.42614150296359</v>
      </c>
      <c r="R152" s="147">
        <f t="shared" si="10"/>
        <v>1.6002872573296105</v>
      </c>
      <c r="S152" s="147">
        <f t="shared" si="10"/>
        <v>1.7440885156103441</v>
      </c>
      <c r="T152" s="147">
        <f t="shared" si="10"/>
        <v>1.919810917421136</v>
      </c>
      <c r="U152" s="147">
        <f t="shared" si="10"/>
        <v>2.0365869600043665</v>
      </c>
      <c r="V152" s="147">
        <f t="shared" si="10"/>
        <v>2.2354815329544189</v>
      </c>
      <c r="W152" s="147">
        <f t="shared" si="10"/>
        <v>2.4441795233127284</v>
      </c>
      <c r="X152" s="147">
        <f t="shared" si="10"/>
        <v>2.4941176227407338</v>
      </c>
      <c r="Y152" s="147">
        <f t="shared" si="10"/>
        <v>2.6462653761809949</v>
      </c>
      <c r="Z152" s="147">
        <f t="shared" si="10"/>
        <v>2.8104677394210267</v>
      </c>
    </row>
    <row r="153" spans="1:26" x14ac:dyDescent="0.25">
      <c r="A153" s="149" t="s">
        <v>321</v>
      </c>
      <c r="B153" s="146">
        <v>3.7630428870661206</v>
      </c>
      <c r="C153" s="146">
        <v>1.1025942352338234</v>
      </c>
      <c r="D153" s="146">
        <v>0.32994208036396344</v>
      </c>
      <c r="E153" s="146">
        <v>2.963968231496267</v>
      </c>
      <c r="F153" s="146">
        <v>5.6231029753641906</v>
      </c>
      <c r="G153" s="146">
        <v>2.1019558671371215</v>
      </c>
      <c r="H153" s="146">
        <v>8.2919168160534156</v>
      </c>
      <c r="I153" s="146">
        <v>2.3928855530806175</v>
      </c>
      <c r="J153" s="146">
        <v>1.9446738472519911</v>
      </c>
      <c r="K153" s="146">
        <v>1.5621277424153988</v>
      </c>
      <c r="L153" s="146">
        <v>6.0085392887375946</v>
      </c>
      <c r="M153" s="146">
        <v>5.1663094384605728</v>
      </c>
      <c r="N153" s="145">
        <v>1</v>
      </c>
      <c r="O153" s="147">
        <f t="shared" si="10"/>
        <v>1.0376304288706613</v>
      </c>
      <c r="P153" s="147">
        <f t="shared" si="10"/>
        <v>1.0490712821624211</v>
      </c>
      <c r="Q153" s="147">
        <f t="shared" si="10"/>
        <v>1.0525326097752887</v>
      </c>
      <c r="R153" s="147">
        <f t="shared" si="10"/>
        <v>1.083729341955167</v>
      </c>
      <c r="S153" s="147">
        <f t="shared" si="10"/>
        <v>1.1446685588275427</v>
      </c>
      <c r="T153" s="147">
        <f t="shared" si="10"/>
        <v>1.1687289867590922</v>
      </c>
      <c r="U153" s="147">
        <f t="shared" si="10"/>
        <v>1.2656390221462601</v>
      </c>
      <c r="V153" s="147">
        <f t="shared" si="10"/>
        <v>1.2959243154613487</v>
      </c>
      <c r="W153" s="147">
        <f t="shared" si="10"/>
        <v>1.321125816704305</v>
      </c>
      <c r="X153" s="147">
        <f t="shared" si="10"/>
        <v>1.341763489599255</v>
      </c>
      <c r="Y153" s="147">
        <f t="shared" si="10"/>
        <v>1.4223838760337628</v>
      </c>
      <c r="Z153" s="147">
        <f t="shared" si="10"/>
        <v>1.4958686284724363</v>
      </c>
    </row>
    <row r="154" spans="1:26" x14ac:dyDescent="0.25">
      <c r="A154" s="149" t="s">
        <v>322</v>
      </c>
      <c r="B154" s="146">
        <v>5.7097999506077031</v>
      </c>
      <c r="C154" s="146">
        <v>5.549477818051713</v>
      </c>
      <c r="D154" s="146">
        <v>4.1622298157253539</v>
      </c>
      <c r="E154" s="146">
        <v>3.2013359832878905</v>
      </c>
      <c r="F154" s="146">
        <v>5.516871001058206</v>
      </c>
      <c r="G154" s="146">
        <v>5.8280206791428384</v>
      </c>
      <c r="H154" s="146">
        <v>4.9490305236496397</v>
      </c>
      <c r="I154" s="146">
        <v>3.0903238389648635</v>
      </c>
      <c r="J154" s="146">
        <v>7.5490596344627363</v>
      </c>
      <c r="K154" s="146">
        <v>2.7732467121646067</v>
      </c>
      <c r="L154" s="146">
        <v>4.2223888639409921</v>
      </c>
      <c r="M154" s="146">
        <v>4.0217196616439574</v>
      </c>
      <c r="N154" s="145">
        <v>1</v>
      </c>
      <c r="O154" s="147">
        <f t="shared" si="10"/>
        <v>1.057097999506077</v>
      </c>
      <c r="P154" s="147">
        <f t="shared" si="10"/>
        <v>1.115761418503735</v>
      </c>
      <c r="Q154" s="147">
        <f t="shared" si="10"/>
        <v>1.1622019729370576</v>
      </c>
      <c r="R154" s="147">
        <f t="shared" si="10"/>
        <v>1.1994079628951735</v>
      </c>
      <c r="S154" s="147">
        <f t="shared" si="10"/>
        <v>1.2655777529845202</v>
      </c>
      <c r="T154" s="147">
        <f t="shared" si="10"/>
        <v>1.3393358861390892</v>
      </c>
      <c r="U154" s="147">
        <f t="shared" si="10"/>
        <v>1.405620027958306</v>
      </c>
      <c r="V154" s="147">
        <f t="shared" si="10"/>
        <v>1.4490582387675661</v>
      </c>
      <c r="W154" s="147">
        <f t="shared" si="10"/>
        <v>1.5584485093502249</v>
      </c>
      <c r="X154" s="147">
        <f t="shared" si="10"/>
        <v>1.6016681313965584</v>
      </c>
      <c r="Y154" s="147">
        <f t="shared" si="10"/>
        <v>1.6692967882139385</v>
      </c>
      <c r="Z154" s="147">
        <f t="shared" si="10"/>
        <v>1.7364312253567293</v>
      </c>
    </row>
    <row r="155" spans="1:26" x14ac:dyDescent="0.25">
      <c r="A155" s="149" t="s">
        <v>323</v>
      </c>
      <c r="B155" s="146">
        <v>7.2521234258083496</v>
      </c>
      <c r="C155" s="146">
        <v>3.4796575339220936</v>
      </c>
      <c r="D155" s="146">
        <v>2.2459051754110817</v>
      </c>
      <c r="E155" s="146">
        <v>0.76647250960671442</v>
      </c>
      <c r="F155" s="146">
        <v>4.2650161618018672</v>
      </c>
      <c r="G155" s="146">
        <v>2.5745646205243844</v>
      </c>
      <c r="H155" s="146">
        <v>1.84505907550232</v>
      </c>
      <c r="I155" s="146">
        <v>3.9276141252983194</v>
      </c>
      <c r="J155" s="146">
        <v>3.5695221241259105</v>
      </c>
      <c r="K155" s="146">
        <v>3.8812487355011029</v>
      </c>
      <c r="L155" s="146">
        <v>1.7797114229472442</v>
      </c>
      <c r="M155" s="146">
        <v>3.1731284554940231</v>
      </c>
      <c r="N155" s="145">
        <v>1</v>
      </c>
      <c r="O155" s="147">
        <f t="shared" si="10"/>
        <v>1.0725212342580834</v>
      </c>
      <c r="P155" s="147">
        <f t="shared" si="10"/>
        <v>1.1098413001888592</v>
      </c>
      <c r="Q155" s="147">
        <f t="shared" si="10"/>
        <v>1.1347672833886504</v>
      </c>
      <c r="R155" s="147">
        <f t="shared" si="10"/>
        <v>1.1434649626638353</v>
      </c>
      <c r="S155" s="147">
        <f t="shared" si="10"/>
        <v>1.1922339281259895</v>
      </c>
      <c r="T155" s="147">
        <f t="shared" si="10"/>
        <v>1.2229287610334094</v>
      </c>
      <c r="U155" s="147">
        <f t="shared" si="10"/>
        <v>1.2454925191257844</v>
      </c>
      <c r="V155" s="147">
        <f t="shared" si="10"/>
        <v>1.2944106592365026</v>
      </c>
      <c r="W155" s="147">
        <f t="shared" si="10"/>
        <v>1.3406149340949935</v>
      </c>
      <c r="X155" s="147">
        <f t="shared" si="10"/>
        <v>1.3926475342724944</v>
      </c>
      <c r="Y155" s="147">
        <f t="shared" si="10"/>
        <v>1.4174326415213352</v>
      </c>
      <c r="Z155" s="147">
        <f t="shared" si="10"/>
        <v>1.4624096000069093</v>
      </c>
    </row>
    <row r="156" spans="1:26" x14ac:dyDescent="0.25">
      <c r="A156" s="149" t="s">
        <v>324</v>
      </c>
      <c r="B156" s="146">
        <v>3.4596120997745743</v>
      </c>
      <c r="C156" s="146">
        <v>3.7145850804538156</v>
      </c>
      <c r="D156" s="146">
        <v>4.2080680748439789</v>
      </c>
      <c r="E156" s="146">
        <v>3.4390447217677718</v>
      </c>
      <c r="F156" s="146">
        <v>2.396075554932338</v>
      </c>
      <c r="G156" s="146">
        <v>3.3298393961466104</v>
      </c>
      <c r="H156" s="146">
        <v>3.1853960292844192</v>
      </c>
      <c r="I156" s="146">
        <v>2.9790669415208981</v>
      </c>
      <c r="J156" s="146">
        <v>1.7377147813919578</v>
      </c>
      <c r="K156" s="146">
        <v>1.096324662084001</v>
      </c>
      <c r="L156" s="146">
        <v>0.64347499237551631</v>
      </c>
      <c r="M156" s="146">
        <v>-0.26957290336888207</v>
      </c>
      <c r="N156" s="145">
        <v>1</v>
      </c>
      <c r="O156" s="147">
        <f t="shared" si="10"/>
        <v>1.0345961209977457</v>
      </c>
      <c r="P156" s="147">
        <f t="shared" si="10"/>
        <v>1.0730270741512817</v>
      </c>
      <c r="Q156" s="147">
        <f t="shared" si="10"/>
        <v>1.1181807838930742</v>
      </c>
      <c r="R156" s="147">
        <f t="shared" si="10"/>
        <v>1.1566355211213704</v>
      </c>
      <c r="S156" s="147">
        <f t="shared" si="10"/>
        <v>1.1843493821026236</v>
      </c>
      <c r="T156" s="147">
        <f t="shared" si="10"/>
        <v>1.2237863144158958</v>
      </c>
      <c r="U156" s="147">
        <f t="shared" si="10"/>
        <v>1.262768755082226</v>
      </c>
      <c r="V156" s="147">
        <f t="shared" si="10"/>
        <v>1.3003874816127357</v>
      </c>
      <c r="W156" s="147">
        <f t="shared" si="10"/>
        <v>1.3229845070960906</v>
      </c>
      <c r="X156" s="147">
        <f t="shared" si="10"/>
        <v>1.3374887125229356</v>
      </c>
      <c r="Y156" s="147">
        <f t="shared" si="10"/>
        <v>1.3460951179138658</v>
      </c>
      <c r="Z156" s="147">
        <f t="shared" si="10"/>
        <v>1.3424664102223987</v>
      </c>
    </row>
    <row r="157" spans="1:26" x14ac:dyDescent="0.25">
      <c r="A157" s="149" t="s">
        <v>325</v>
      </c>
      <c r="B157" s="146">
        <v>5.0855826201454448</v>
      </c>
      <c r="C157" s="146">
        <v>2.7877838684409255</v>
      </c>
      <c r="D157" s="146">
        <v>2.3160140179795121</v>
      </c>
      <c r="E157" s="146">
        <v>3.2997331512247001</v>
      </c>
      <c r="F157" s="146">
        <v>4.0857442446247063</v>
      </c>
      <c r="G157" s="146">
        <v>3.8815724462305781</v>
      </c>
      <c r="H157" s="146">
        <v>4.9395423741903386</v>
      </c>
      <c r="I157" s="146">
        <v>6.1044106508928735</v>
      </c>
      <c r="J157" s="146">
        <v>6.5126911514047094</v>
      </c>
      <c r="K157" s="146">
        <v>5.4220060021946495</v>
      </c>
      <c r="L157" s="146">
        <v>4.8086210356702992</v>
      </c>
      <c r="M157" s="146">
        <v>3.9683046917322997</v>
      </c>
      <c r="N157" s="145">
        <v>1</v>
      </c>
      <c r="O157" s="147">
        <f t="shared" si="10"/>
        <v>1.0508558262014545</v>
      </c>
      <c r="P157" s="147">
        <f t="shared" si="10"/>
        <v>1.0801514154048701</v>
      </c>
      <c r="Q157" s="147">
        <f t="shared" si="10"/>
        <v>1.1051678736010511</v>
      </c>
      <c r="R157" s="147">
        <f t="shared" si="10"/>
        <v>1.14163546430295</v>
      </c>
      <c r="S157" s="147">
        <f t="shared" si="10"/>
        <v>1.1882797695803025</v>
      </c>
      <c r="T157" s="147">
        <f t="shared" si="10"/>
        <v>1.2344037097004636</v>
      </c>
      <c r="U157" s="147">
        <f t="shared" si="10"/>
        <v>1.2953776040096956</v>
      </c>
      <c r="V157" s="147">
        <f t="shared" si="10"/>
        <v>1.3744527724381443</v>
      </c>
      <c r="W157" s="147">
        <f t="shared" si="10"/>
        <v>1.4639666365289601</v>
      </c>
      <c r="X157" s="147">
        <f t="shared" si="10"/>
        <v>1.5433429954316873</v>
      </c>
      <c r="Y157" s="147">
        <f t="shared" si="10"/>
        <v>1.6175565113625596</v>
      </c>
      <c r="Z157" s="147">
        <f t="shared" si="10"/>
        <v>1.6817460822943815</v>
      </c>
    </row>
    <row r="158" spans="1:26" x14ac:dyDescent="0.25">
      <c r="A158" s="149" t="s">
        <v>326</v>
      </c>
      <c r="B158" s="146">
        <v>32.654614909144982</v>
      </c>
      <c r="C158" s="146">
        <v>-4.9519051317809613</v>
      </c>
      <c r="D158" s="146">
        <v>3.0086480331169554</v>
      </c>
      <c r="E158" s="146">
        <v>17.176511997840336</v>
      </c>
      <c r="F158" s="146">
        <v>13.107175793516461</v>
      </c>
      <c r="G158" s="146">
        <v>30.54273679802202</v>
      </c>
      <c r="H158" s="146">
        <v>8.3614813821065042</v>
      </c>
      <c r="I158" s="146">
        <v>10.96989219854953</v>
      </c>
      <c r="J158" s="146">
        <v>22.900240273411669</v>
      </c>
      <c r="K158" s="146">
        <v>-24.218590486678153</v>
      </c>
      <c r="L158" s="146">
        <v>9.6010578534976361</v>
      </c>
      <c r="M158" s="146">
        <v>20.075491767265461</v>
      </c>
      <c r="N158" s="145">
        <v>1</v>
      </c>
      <c r="O158" s="147">
        <f t="shared" si="10"/>
        <v>1.3265461490914499</v>
      </c>
      <c r="P158" s="147">
        <f t="shared" si="10"/>
        <v>1.2608568422591475</v>
      </c>
      <c r="Q158" s="147">
        <f t="shared" si="10"/>
        <v>1.2987915868441979</v>
      </c>
      <c r="R158" s="147">
        <f t="shared" si="10"/>
        <v>1.5218786795854324</v>
      </c>
      <c r="S158" s="147">
        <f t="shared" si="10"/>
        <v>1.7213539934827422</v>
      </c>
      <c r="T158" s="147">
        <f t="shared" si="10"/>
        <v>2.2471026130744174</v>
      </c>
      <c r="U158" s="147">
        <f t="shared" si="10"/>
        <v>2.4349936797034637</v>
      </c>
      <c r="V158" s="147">
        <f t="shared" si="10"/>
        <v>2.7021098614084282</v>
      </c>
      <c r="W158" s="147">
        <f t="shared" si="10"/>
        <v>3.3208995121225091</v>
      </c>
      <c r="X158" s="147">
        <f t="shared" si="10"/>
        <v>2.516624458807466</v>
      </c>
      <c r="Y158" s="147">
        <f t="shared" si="10"/>
        <v>2.7582470290528422</v>
      </c>
      <c r="Z158" s="147">
        <f t="shared" si="10"/>
        <v>3.3119786842911898</v>
      </c>
    </row>
    <row r="159" spans="1:26" x14ac:dyDescent="0.25">
      <c r="A159" s="149" t="s">
        <v>327</v>
      </c>
      <c r="B159" s="146">
        <v>45.344536452496129</v>
      </c>
      <c r="C159" s="146">
        <v>37.8121038272117</v>
      </c>
      <c r="D159" s="146">
        <v>22.710799473984196</v>
      </c>
      <c r="E159" s="146">
        <v>23.506192859211538</v>
      </c>
      <c r="F159" s="146">
        <v>14.818432433912832</v>
      </c>
      <c r="G159" s="146">
        <v>12.007981998548487</v>
      </c>
      <c r="H159" s="146">
        <v>9.7121908466487383</v>
      </c>
      <c r="I159" s="146">
        <v>13.593318000435801</v>
      </c>
      <c r="J159" s="146">
        <v>14.706083420964916</v>
      </c>
      <c r="K159" s="146">
        <v>4.4678687767761858</v>
      </c>
      <c r="L159" s="146">
        <v>5.4917840625513463</v>
      </c>
      <c r="M159" s="146">
        <v>3.9051931822181984</v>
      </c>
      <c r="N159" s="145">
        <v>1</v>
      </c>
      <c r="O159" s="147">
        <f t="shared" si="10"/>
        <v>1.4534453645249612</v>
      </c>
      <c r="P159" s="147">
        <f t="shared" si="10"/>
        <v>2.0030236348309352</v>
      </c>
      <c r="Q159" s="147">
        <f t="shared" si="10"/>
        <v>2.4579263159538982</v>
      </c>
      <c r="R159" s="147">
        <f t="shared" si="10"/>
        <v>3.0356912161193348</v>
      </c>
      <c r="S159" s="147">
        <f t="shared" si="10"/>
        <v>3.485533067882205</v>
      </c>
      <c r="T159" s="147">
        <f t="shared" si="10"/>
        <v>3.904075251226955</v>
      </c>
      <c r="U159" s="147">
        <f t="shared" si="10"/>
        <v>4.283246490422898</v>
      </c>
      <c r="V159" s="147">
        <f t="shared" si="10"/>
        <v>4.8654818066085879</v>
      </c>
      <c r="W159" s="147">
        <f t="shared" si="10"/>
        <v>5.5810036199203177</v>
      </c>
      <c r="X159" s="147">
        <f t="shared" si="10"/>
        <v>5.8303555380854863</v>
      </c>
      <c r="Y159" s="147">
        <f t="shared" si="10"/>
        <v>6.1505460743161455</v>
      </c>
      <c r="Z159" s="147">
        <f t="shared" si="10"/>
        <v>6.3907367802795294</v>
      </c>
    </row>
    <row r="160" spans="1:26" x14ac:dyDescent="0.25">
      <c r="A160" s="149" t="s">
        <v>328</v>
      </c>
      <c r="B160" s="146">
        <v>37.698095568389022</v>
      </c>
      <c r="C160" s="146">
        <v>16.489527977492969</v>
      </c>
      <c r="D160" s="146">
        <v>15.492953442395233</v>
      </c>
      <c r="E160" s="146">
        <v>13.780061468852296</v>
      </c>
      <c r="F160" s="146">
        <v>20.282076928217222</v>
      </c>
      <c r="G160" s="146">
        <v>19.306094835629821</v>
      </c>
      <c r="H160" s="146">
        <v>15.170047105271436</v>
      </c>
      <c r="I160" s="146">
        <v>13.804375397885039</v>
      </c>
      <c r="J160" s="146">
        <v>17.959620407598948</v>
      </c>
      <c r="K160" s="146">
        <v>1.9937955439075523</v>
      </c>
      <c r="L160" s="146">
        <v>14.186991671145563</v>
      </c>
      <c r="M160" s="146">
        <v>15.914495273578581</v>
      </c>
      <c r="N160" s="145">
        <v>1</v>
      </c>
      <c r="O160" s="147">
        <f t="shared" si="10"/>
        <v>1.3769809556838903</v>
      </c>
      <c r="P160" s="147">
        <f t="shared" si="10"/>
        <v>1.6040386156161355</v>
      </c>
      <c r="Q160" s="147">
        <f t="shared" si="10"/>
        <v>1.8525515715315843</v>
      </c>
      <c r="R160" s="147">
        <f t="shared" si="10"/>
        <v>2.1078343168308256</v>
      </c>
      <c r="S160" s="147">
        <f t="shared" si="10"/>
        <v>2.5353468944898157</v>
      </c>
      <c r="T160" s="147">
        <f t="shared" si="10"/>
        <v>3.0248233703522147</v>
      </c>
      <c r="U160" s="147">
        <f t="shared" si="10"/>
        <v>3.4836905004859049</v>
      </c>
      <c r="V160" s="147">
        <f t="shared" si="10"/>
        <v>3.9645922148734392</v>
      </c>
      <c r="W160" s="147">
        <f t="shared" si="10"/>
        <v>4.676617927373929</v>
      </c>
      <c r="X160" s="147">
        <f t="shared" si="10"/>
        <v>4.7698601272154919</v>
      </c>
      <c r="Y160" s="147">
        <f t="shared" si="10"/>
        <v>5.4465597861888471</v>
      </c>
      <c r="Z160" s="147">
        <f t="shared" si="10"/>
        <v>6.3133522859345028</v>
      </c>
    </row>
    <row r="161" spans="1:26" x14ac:dyDescent="0.25">
      <c r="A161" s="149" t="s">
        <v>329</v>
      </c>
      <c r="B161" s="146">
        <v>2.8310546344446692</v>
      </c>
      <c r="C161" s="146">
        <v>0.97485915347404273</v>
      </c>
      <c r="D161" s="146">
        <v>-5.3084686241374754</v>
      </c>
      <c r="E161" s="146">
        <v>22.686426298788547</v>
      </c>
      <c r="F161" s="146">
        <v>13.656605746991119</v>
      </c>
      <c r="G161" s="146">
        <v>11.646394835403242</v>
      </c>
      <c r="H161" s="146">
        <v>9.0917495536852613</v>
      </c>
      <c r="I161" s="146">
        <v>11.824927057774559</v>
      </c>
      <c r="J161" s="146">
        <v>14.266805322075712</v>
      </c>
      <c r="K161" s="146">
        <v>8.2367041985702798</v>
      </c>
      <c r="L161" s="146">
        <v>2.6370198711322104</v>
      </c>
      <c r="M161" s="146">
        <v>7.3126692747517126</v>
      </c>
      <c r="N161" s="145">
        <v>1</v>
      </c>
      <c r="O161" s="147">
        <f t="shared" si="10"/>
        <v>1.0283105463444466</v>
      </c>
      <c r="P161" s="147">
        <f t="shared" si="10"/>
        <v>1.0383351258316245</v>
      </c>
      <c r="Q161" s="147">
        <f t="shared" si="10"/>
        <v>0.98321543146345436</v>
      </c>
      <c r="R161" s="147">
        <f t="shared" si="10"/>
        <v>1.2062718756807267</v>
      </c>
      <c r="S161" s="147">
        <f t="shared" si="10"/>
        <v>1.3710076699792784</v>
      </c>
      <c r="T161" s="147">
        <f t="shared" si="10"/>
        <v>1.5306806364487273</v>
      </c>
      <c r="U161" s="147">
        <f t="shared" si="10"/>
        <v>1.6698462863814012</v>
      </c>
      <c r="V161" s="147">
        <f t="shared" si="10"/>
        <v>1.8673043917229593</v>
      </c>
      <c r="W161" s="147">
        <f t="shared" si="10"/>
        <v>2.1337090740606439</v>
      </c>
      <c r="X161" s="147">
        <f t="shared" si="10"/>
        <v>2.3094563789490721</v>
      </c>
      <c r="Y161" s="147">
        <f t="shared" si="10"/>
        <v>2.3703572025770896</v>
      </c>
      <c r="Z161" s="147">
        <f t="shared" si="10"/>
        <v>2.5436935854318086</v>
      </c>
    </row>
    <row r="162" spans="1:26" x14ac:dyDescent="0.25">
      <c r="A162" s="149" t="s">
        <v>330</v>
      </c>
      <c r="B162" s="146">
        <v>2.8919790997166501</v>
      </c>
      <c r="C162" s="146">
        <v>2.4267672757490573</v>
      </c>
      <c r="D162" s="146">
        <v>2.4339476706800127</v>
      </c>
      <c r="E162" s="146">
        <v>2.6176335941444364</v>
      </c>
      <c r="F162" s="146">
        <v>7.0151628649527993</v>
      </c>
      <c r="G162" s="146">
        <v>0.85608131638859675</v>
      </c>
      <c r="H162" s="146">
        <v>9.2632863340735554</v>
      </c>
      <c r="I162" s="146">
        <v>-0.13767527173699534</v>
      </c>
      <c r="J162" s="146">
        <v>8.6020079820016804</v>
      </c>
      <c r="K162" s="146">
        <v>2.6913889176881014</v>
      </c>
      <c r="L162" s="146">
        <v>1.466543555757255</v>
      </c>
      <c r="M162" s="146">
        <v>2.5452119260362025</v>
      </c>
      <c r="N162" s="145">
        <v>1</v>
      </c>
      <c r="O162" s="147">
        <f t="shared" si="10"/>
        <v>1.0289197909971666</v>
      </c>
      <c r="P162" s="147">
        <f t="shared" si="10"/>
        <v>1.0538892797787915</v>
      </c>
      <c r="Q162" s="147">
        <f t="shared" si="10"/>
        <v>1.0795403933555139</v>
      </c>
      <c r="R162" s="147">
        <f t="shared" si="10"/>
        <v>1.1077988053543468</v>
      </c>
      <c r="S162" s="147">
        <f t="shared" si="10"/>
        <v>1.1855126957659559</v>
      </c>
      <c r="T162" s="147">
        <f t="shared" si="10"/>
        <v>1.1956616484578229</v>
      </c>
      <c r="U162" s="147">
        <f t="shared" si="10"/>
        <v>1.3064192105411749</v>
      </c>
      <c r="V162" s="147">
        <f t="shared" si="10"/>
        <v>1.304620594343038</v>
      </c>
      <c r="W162" s="147">
        <f t="shared" si="10"/>
        <v>1.4168441620032639</v>
      </c>
      <c r="X162" s="147">
        <f t="shared" si="10"/>
        <v>1.4549769487603306</v>
      </c>
      <c r="Y162" s="147">
        <f t="shared" si="10"/>
        <v>1.4763148194401288</v>
      </c>
      <c r="Z162" s="147">
        <f t="shared" si="10"/>
        <v>1.5138901602903587</v>
      </c>
    </row>
    <row r="163" spans="1:26" x14ac:dyDescent="0.25">
      <c r="A163" s="149" t="s">
        <v>331</v>
      </c>
      <c r="B163" s="146">
        <v>2.6287234414868124</v>
      </c>
      <c r="C163" s="146">
        <v>2.6938474504872403</v>
      </c>
      <c r="D163" s="146">
        <v>2.3756165016888104</v>
      </c>
      <c r="E163" s="146">
        <v>2.4135558901307519</v>
      </c>
      <c r="F163" s="146">
        <v>1.9323998181200608</v>
      </c>
      <c r="G163" s="146">
        <v>1.8775339227832291</v>
      </c>
      <c r="H163" s="146">
        <v>1.9471007683279566</v>
      </c>
      <c r="I163" s="146">
        <v>1.7403712071308917</v>
      </c>
      <c r="J163" s="146">
        <v>3.230518908076661</v>
      </c>
      <c r="K163" s="146" t="s">
        <v>182</v>
      </c>
      <c r="L163" s="146" t="s">
        <v>182</v>
      </c>
      <c r="M163" s="146" t="s">
        <v>182</v>
      </c>
      <c r="N163" s="145">
        <v>1</v>
      </c>
      <c r="O163" s="147">
        <f t="shared" ref="O163:Z178" si="11">IF(B163="..","NA",(N163*(1+B163/100)))</f>
        <v>1.0262872344148681</v>
      </c>
      <c r="P163" s="147">
        <f t="shared" si="11"/>
        <v>1.0539338469138291</v>
      </c>
      <c r="Q163" s="147">
        <f t="shared" si="11"/>
        <v>1.0789712732979977</v>
      </c>
      <c r="R163" s="147">
        <f t="shared" si="11"/>
        <v>1.1050128480175003</v>
      </c>
      <c r="S163" s="147">
        <f t="shared" si="11"/>
        <v>1.1263661142827937</v>
      </c>
      <c r="T163" s="147">
        <f t="shared" si="11"/>
        <v>1.1475140201731884</v>
      </c>
      <c r="U163" s="147">
        <f t="shared" si="11"/>
        <v>1.1698572744766516</v>
      </c>
      <c r="V163" s="147">
        <f t="shared" si="11"/>
        <v>1.1902171336461693</v>
      </c>
      <c r="W163" s="147">
        <f t="shared" si="11"/>
        <v>1.228667323195777</v>
      </c>
      <c r="X163" s="147" t="str">
        <f t="shared" si="11"/>
        <v>NA</v>
      </c>
      <c r="Y163" s="147" t="str">
        <f t="shared" si="11"/>
        <v>NA</v>
      </c>
      <c r="Z163" s="147" t="str">
        <f t="shared" si="11"/>
        <v>NA</v>
      </c>
    </row>
    <row r="164" spans="1:26" x14ac:dyDescent="0.25">
      <c r="A164" s="149" t="s">
        <v>332</v>
      </c>
      <c r="B164" s="146" t="s">
        <v>182</v>
      </c>
      <c r="C164" s="146">
        <v>7.1844660113309828</v>
      </c>
      <c r="D164" s="146">
        <v>11.395948003536034</v>
      </c>
      <c r="E164" s="146">
        <v>15.377161187337251</v>
      </c>
      <c r="F164" s="146">
        <v>10.735027051814811</v>
      </c>
      <c r="G164" s="146">
        <v>16.78550895030051</v>
      </c>
      <c r="H164" s="146">
        <v>14.799380500743325</v>
      </c>
      <c r="I164" s="146">
        <v>13.772113503233754</v>
      </c>
      <c r="J164" s="146">
        <v>26.574724161122035</v>
      </c>
      <c r="K164" s="146">
        <v>13.550388803203802</v>
      </c>
      <c r="L164" s="146">
        <v>11.739547118650037</v>
      </c>
      <c r="M164" s="146">
        <v>12.113943908783824</v>
      </c>
      <c r="N164" s="145">
        <v>1</v>
      </c>
      <c r="O164" s="147" t="str">
        <f t="shared" si="11"/>
        <v>NA</v>
      </c>
      <c r="P164" s="147" t="e">
        <f t="shared" si="11"/>
        <v>#VALUE!</v>
      </c>
      <c r="Q164" s="147" t="e">
        <f t="shared" si="11"/>
        <v>#VALUE!</v>
      </c>
      <c r="R164" s="147" t="e">
        <f t="shared" si="11"/>
        <v>#VALUE!</v>
      </c>
      <c r="S164" s="147" t="e">
        <f t="shared" si="11"/>
        <v>#VALUE!</v>
      </c>
      <c r="T164" s="147" t="e">
        <f t="shared" si="11"/>
        <v>#VALUE!</v>
      </c>
      <c r="U164" s="147" t="e">
        <f t="shared" si="11"/>
        <v>#VALUE!</v>
      </c>
      <c r="V164" s="147" t="e">
        <f t="shared" si="11"/>
        <v>#VALUE!</v>
      </c>
      <c r="W164" s="147" t="e">
        <f t="shared" si="11"/>
        <v>#VALUE!</v>
      </c>
      <c r="X164" s="147" t="e">
        <f t="shared" si="11"/>
        <v>#VALUE!</v>
      </c>
      <c r="Y164" s="147" t="e">
        <f t="shared" si="11"/>
        <v>#VALUE!</v>
      </c>
      <c r="Z164" s="147" t="e">
        <f t="shared" si="11"/>
        <v>#VALUE!</v>
      </c>
    </row>
    <row r="165" spans="1:26" x14ac:dyDescent="0.25">
      <c r="A165" s="149" t="s">
        <v>333</v>
      </c>
      <c r="B165" s="146">
        <v>11.64481584615389</v>
      </c>
      <c r="C165" s="146">
        <v>-3.4100818165247802</v>
      </c>
      <c r="D165" s="146">
        <v>2.8947754033386701</v>
      </c>
      <c r="E165" s="146">
        <v>5.7048011590166112</v>
      </c>
      <c r="F165" s="146">
        <v>10.370873998299857</v>
      </c>
      <c r="G165" s="146">
        <v>18.265193040036991</v>
      </c>
      <c r="H165" s="146">
        <v>8.6257019406002797</v>
      </c>
      <c r="I165" s="146">
        <v>4.194686043322335</v>
      </c>
      <c r="J165" s="146">
        <v>15.326413202901861</v>
      </c>
      <c r="K165" s="146">
        <v>-18.931800923434494</v>
      </c>
      <c r="L165" s="146">
        <v>14.276067712223096</v>
      </c>
      <c r="M165" s="146">
        <v>17.055090053163369</v>
      </c>
      <c r="N165" s="145">
        <v>1</v>
      </c>
      <c r="O165" s="147">
        <f t="shared" si="11"/>
        <v>1.1164481584615389</v>
      </c>
      <c r="P165" s="147">
        <f t="shared" si="11"/>
        <v>1.0783763628189162</v>
      </c>
      <c r="Q165" s="147">
        <f t="shared" si="11"/>
        <v>1.1095929365252164</v>
      </c>
      <c r="R165" s="147">
        <f t="shared" si="11"/>
        <v>1.1728930072284733</v>
      </c>
      <c r="S165" s="147">
        <f t="shared" si="11"/>
        <v>1.2945322631430083</v>
      </c>
      <c r="T165" s="147">
        <f t="shared" si="11"/>
        <v>1.5309810799716386</v>
      </c>
      <c r="U165" s="147">
        <f t="shared" si="11"/>
        <v>1.6630389446969753</v>
      </c>
      <c r="V165" s="147">
        <f t="shared" si="11"/>
        <v>1.7327982072051944</v>
      </c>
      <c r="W165" s="147">
        <f t="shared" si="11"/>
        <v>1.9983740204139382</v>
      </c>
      <c r="X165" s="147">
        <f t="shared" si="11"/>
        <v>1.6200458291635371</v>
      </c>
      <c r="Y165" s="147">
        <f t="shared" si="11"/>
        <v>1.8513246687039697</v>
      </c>
      <c r="Z165" s="147">
        <f t="shared" si="11"/>
        <v>2.1670697581278602</v>
      </c>
    </row>
    <row r="166" spans="1:26" x14ac:dyDescent="0.25">
      <c r="A166" s="149" t="s">
        <v>334</v>
      </c>
      <c r="B166" s="146">
        <v>1.9478180484350247</v>
      </c>
      <c r="C166" s="146">
        <v>2.6138533263904833</v>
      </c>
      <c r="D166" s="146">
        <v>3.2998223402945825</v>
      </c>
      <c r="E166" s="146">
        <v>0.51254499566051948</v>
      </c>
      <c r="F166" s="146">
        <v>0.5302202273131229</v>
      </c>
      <c r="G166" s="146">
        <v>2.483107311506032</v>
      </c>
      <c r="H166" s="146">
        <v>3.9919961302489639</v>
      </c>
      <c r="I166" s="146">
        <v>5.3179483017779035</v>
      </c>
      <c r="J166" s="146">
        <v>6.9010705419676412</v>
      </c>
      <c r="K166" s="146">
        <v>-1.4595523028807804</v>
      </c>
      <c r="L166" s="146">
        <v>1.5360994267503685</v>
      </c>
      <c r="M166" s="146">
        <v>4.230362860473889</v>
      </c>
      <c r="N166" s="145">
        <v>1</v>
      </c>
      <c r="O166" s="147">
        <f t="shared" si="11"/>
        <v>1.0194781804843502</v>
      </c>
      <c r="P166" s="147">
        <f t="shared" si="11"/>
        <v>1.0461258448167656</v>
      </c>
      <c r="Q166" s="147">
        <f t="shared" si="11"/>
        <v>1.0806461391516247</v>
      </c>
      <c r="R166" s="147">
        <f t="shared" si="11"/>
        <v>1.0861849368586449</v>
      </c>
      <c r="S166" s="147">
        <f t="shared" si="11"/>
        <v>1.0919441090998978</v>
      </c>
      <c r="T166" s="147">
        <f t="shared" si="11"/>
        <v>1.1190582531105167</v>
      </c>
      <c r="U166" s="147">
        <f t="shared" si="11"/>
        <v>1.1637310152699201</v>
      </c>
      <c r="V166" s="147">
        <f t="shared" si="11"/>
        <v>1.2256176290337295</v>
      </c>
      <c r="W166" s="147">
        <f t="shared" si="11"/>
        <v>1.3101983661881385</v>
      </c>
      <c r="X166" s="147">
        <f t="shared" si="11"/>
        <v>1.291075335762133</v>
      </c>
      <c r="Y166" s="147">
        <f t="shared" si="11"/>
        <v>1.3109075365936904</v>
      </c>
      <c r="Z166" s="147">
        <f t="shared" si="11"/>
        <v>1.3663636821569032</v>
      </c>
    </row>
    <row r="167" spans="1:26" x14ac:dyDescent="0.25">
      <c r="A167" s="149" t="s">
        <v>335</v>
      </c>
      <c r="B167" s="146">
        <v>78.578532556506673</v>
      </c>
      <c r="C167" s="146">
        <v>89.244649332757177</v>
      </c>
      <c r="D167" s="146">
        <v>18.043280956092687</v>
      </c>
      <c r="E167" s="146">
        <v>12.589473020646636</v>
      </c>
      <c r="F167" s="146">
        <v>9.0869940399333871</v>
      </c>
      <c r="G167" s="146">
        <v>14.329371438108211</v>
      </c>
      <c r="H167" s="146">
        <v>11.861848974894613</v>
      </c>
      <c r="I167" s="146">
        <v>8.2179882403290492</v>
      </c>
      <c r="J167" s="146">
        <v>10.617107152635882</v>
      </c>
      <c r="K167" s="146">
        <v>8.2980360963800734</v>
      </c>
      <c r="L167" s="146">
        <v>5.8793309442619233</v>
      </c>
      <c r="M167" s="146">
        <v>9.5610402186537442</v>
      </c>
      <c r="N167" s="145">
        <v>1</v>
      </c>
      <c r="O167" s="147">
        <f t="shared" si="11"/>
        <v>1.7857853255650666</v>
      </c>
      <c r="P167" s="147">
        <f t="shared" si="11"/>
        <v>3.3795031772014466</v>
      </c>
      <c r="Q167" s="147">
        <f t="shared" si="11"/>
        <v>3.9892764303839825</v>
      </c>
      <c r="R167" s="147">
        <f t="shared" si="11"/>
        <v>4.4915053103061888</v>
      </c>
      <c r="S167" s="147">
        <f t="shared" si="11"/>
        <v>4.8996481301570034</v>
      </c>
      <c r="T167" s="147">
        <f t="shared" si="11"/>
        <v>5.6017369098875243</v>
      </c>
      <c r="U167" s="147">
        <f t="shared" si="11"/>
        <v>6.2662064821093111</v>
      </c>
      <c r="V167" s="147">
        <f t="shared" si="11"/>
        <v>6.7811625939237903</v>
      </c>
      <c r="W167" s="147">
        <f t="shared" si="11"/>
        <v>7.5011258927151419</v>
      </c>
      <c r="X167" s="147">
        <f t="shared" si="11"/>
        <v>8.1235720269275564</v>
      </c>
      <c r="Y167" s="147">
        <f t="shared" si="11"/>
        <v>8.6011837108861133</v>
      </c>
      <c r="Z167" s="147">
        <f t="shared" si="11"/>
        <v>9.4235463447642278</v>
      </c>
    </row>
    <row r="168" spans="1:26" x14ac:dyDescent="0.25">
      <c r="A168" s="149" t="s">
        <v>336</v>
      </c>
      <c r="B168" s="146">
        <v>3.9837262851116577</v>
      </c>
      <c r="C168" s="146">
        <v>6.1567592444484944</v>
      </c>
      <c r="D168" s="146">
        <v>3.6131639229714239</v>
      </c>
      <c r="E168" s="146">
        <v>5.9468320913972548</v>
      </c>
      <c r="F168" s="146">
        <v>36.203966220503844</v>
      </c>
      <c r="G168" s="146">
        <v>-8.2617295467090912</v>
      </c>
      <c r="H168" s="146">
        <v>1.6816551752660018</v>
      </c>
      <c r="I168" s="146">
        <v>10.221669648118876</v>
      </c>
      <c r="J168" s="146">
        <v>36.20234138134694</v>
      </c>
      <c r="K168" s="146">
        <v>28.147947371711524</v>
      </c>
      <c r="L168" s="146">
        <v>-3.8701011486243999</v>
      </c>
      <c r="M168" s="146">
        <v>3.4940885465387908</v>
      </c>
      <c r="N168" s="145">
        <v>1</v>
      </c>
      <c r="O168" s="147">
        <f t="shared" si="11"/>
        <v>1.0398372628511166</v>
      </c>
      <c r="P168" s="147">
        <f t="shared" si="11"/>
        <v>1.103857539658923</v>
      </c>
      <c r="Q168" s="147">
        <f t="shared" si="11"/>
        <v>1.1437417220428792</v>
      </c>
      <c r="R168" s="147">
        <f t="shared" si="11"/>
        <v>1.2117581218120248</v>
      </c>
      <c r="S168" s="147">
        <f t="shared" si="11"/>
        <v>1.650462622907062</v>
      </c>
      <c r="T168" s="147">
        <f t="shared" si="11"/>
        <v>1.5141058647329593</v>
      </c>
      <c r="U168" s="147">
        <f t="shared" si="11"/>
        <v>1.5395679043662471</v>
      </c>
      <c r="V168" s="147">
        <f t="shared" si="11"/>
        <v>1.6969374495590317</v>
      </c>
      <c r="W168" s="147">
        <f t="shared" si="11"/>
        <v>2.3112685380763147</v>
      </c>
      <c r="X168" s="147">
        <f t="shared" si="11"/>
        <v>2.9618431897929622</v>
      </c>
      <c r="Y168" s="147">
        <f t="shared" si="11"/>
        <v>2.847216862484331</v>
      </c>
      <c r="Z168" s="147">
        <f t="shared" si="11"/>
        <v>2.9467011407715171</v>
      </c>
    </row>
    <row r="169" spans="1:26" x14ac:dyDescent="0.25">
      <c r="A169" s="149" t="s">
        <v>337</v>
      </c>
      <c r="B169" s="146">
        <v>3.2811430828105159</v>
      </c>
      <c r="C169" s="146">
        <v>73.558266486334134</v>
      </c>
      <c r="D169" s="146">
        <v>-3.9352699463754703</v>
      </c>
      <c r="E169" s="146">
        <v>13.194306762398938</v>
      </c>
      <c r="F169" s="146">
        <v>12.825003844691281</v>
      </c>
      <c r="G169" s="146">
        <v>16.615453269305135</v>
      </c>
      <c r="H169" s="146">
        <v>12.486064541475585</v>
      </c>
      <c r="I169" s="146">
        <v>6.6883510750450199</v>
      </c>
      <c r="J169" s="146">
        <v>10.069718603959046</v>
      </c>
      <c r="K169" s="146">
        <v>7.8196894507243115</v>
      </c>
      <c r="L169" s="146">
        <v>17.179088376455184</v>
      </c>
      <c r="M169" s="146">
        <v>17.285361287692112</v>
      </c>
      <c r="N169" s="145">
        <v>1</v>
      </c>
      <c r="O169" s="147">
        <f t="shared" si="11"/>
        <v>1.0328114308281051</v>
      </c>
      <c r="P169" s="147">
        <f t="shared" si="11"/>
        <v>1.7925296154179631</v>
      </c>
      <c r="Q169" s="147">
        <f t="shared" si="11"/>
        <v>1.7219887361825401</v>
      </c>
      <c r="R169" s="147">
        <f t="shared" si="11"/>
        <v>1.949193212448421</v>
      </c>
      <c r="S169" s="147">
        <f t="shared" si="11"/>
        <v>2.1991773168853923</v>
      </c>
      <c r="T169" s="147">
        <f t="shared" si="11"/>
        <v>2.564580596281643</v>
      </c>
      <c r="U169" s="147">
        <f t="shared" si="11"/>
        <v>2.8847957847515282</v>
      </c>
      <c r="V169" s="147">
        <f t="shared" si="11"/>
        <v>3.0777410546338104</v>
      </c>
      <c r="W169" s="147">
        <f t="shared" si="11"/>
        <v>3.3876609181939563</v>
      </c>
      <c r="X169" s="147">
        <f t="shared" si="11"/>
        <v>3.6525654816402793</v>
      </c>
      <c r="Y169" s="147">
        <f t="shared" si="11"/>
        <v>4.2800429337391588</v>
      </c>
      <c r="Z169" s="147">
        <f t="shared" si="11"/>
        <v>5.0198638181043096</v>
      </c>
    </row>
    <row r="170" spans="1:26" x14ac:dyDescent="0.25">
      <c r="A170" s="149" t="s">
        <v>338</v>
      </c>
      <c r="B170" s="146">
        <v>3.7392030918222048</v>
      </c>
      <c r="C170" s="146">
        <v>-2.2428200514494421</v>
      </c>
      <c r="D170" s="146">
        <v>-1.2487471250255027</v>
      </c>
      <c r="E170" s="146">
        <v>-1.7076402957679591</v>
      </c>
      <c r="F170" s="146">
        <v>4.2499030574393259</v>
      </c>
      <c r="G170" s="146">
        <v>2.2261688030733353</v>
      </c>
      <c r="H170" s="146">
        <v>1.7199843756695117</v>
      </c>
      <c r="I170" s="146">
        <v>5.8609939478857456</v>
      </c>
      <c r="J170" s="146">
        <v>-1.4916100837870516</v>
      </c>
      <c r="K170" s="146">
        <v>3.521018895060493</v>
      </c>
      <c r="L170" s="146">
        <v>-4.5987608001212266E-2</v>
      </c>
      <c r="M170" s="146">
        <v>0.82667882666184767</v>
      </c>
      <c r="N170" s="145">
        <v>1</v>
      </c>
      <c r="O170" s="147">
        <f t="shared" si="11"/>
        <v>1.0373920309182221</v>
      </c>
      <c r="P170" s="147">
        <f t="shared" si="11"/>
        <v>1.0141251944366496</v>
      </c>
      <c r="Q170" s="147">
        <f t="shared" si="11"/>
        <v>1.0014613352269626</v>
      </c>
      <c r="R170" s="147">
        <f t="shared" si="11"/>
        <v>0.98435997792009111</v>
      </c>
      <c r="S170" s="147">
        <f t="shared" si="11"/>
        <v>1.0261943227179262</v>
      </c>
      <c r="T170" s="147">
        <f t="shared" si="11"/>
        <v>1.0490391405891824</v>
      </c>
      <c r="U170" s="147">
        <f t="shared" si="11"/>
        <v>1.067082449901974</v>
      </c>
      <c r="V170" s="147">
        <f t="shared" si="11"/>
        <v>1.1296240877096797</v>
      </c>
      <c r="W170" s="147">
        <f t="shared" si="11"/>
        <v>1.1127745009085146</v>
      </c>
      <c r="X170" s="147">
        <f t="shared" si="11"/>
        <v>1.1519555013449185</v>
      </c>
      <c r="Y170" s="147">
        <f t="shared" si="11"/>
        <v>1.1514257445646117</v>
      </c>
      <c r="Z170" s="147">
        <f t="shared" si="11"/>
        <v>1.1609443373996609</v>
      </c>
    </row>
    <row r="171" spans="1:26" x14ac:dyDescent="0.25">
      <c r="A171" s="149" t="s">
        <v>339</v>
      </c>
      <c r="B171" s="146" t="s">
        <v>182</v>
      </c>
      <c r="C171" s="146" t="s">
        <v>182</v>
      </c>
      <c r="D171" s="146" t="s">
        <v>182</v>
      </c>
      <c r="E171" s="146" t="s">
        <v>182</v>
      </c>
      <c r="F171" s="146" t="s">
        <v>182</v>
      </c>
      <c r="G171" s="146" t="s">
        <v>182</v>
      </c>
      <c r="H171" s="146" t="s">
        <v>182</v>
      </c>
      <c r="I171" s="146" t="s">
        <v>182</v>
      </c>
      <c r="J171" s="146" t="s">
        <v>182</v>
      </c>
      <c r="K171" s="146" t="s">
        <v>182</v>
      </c>
      <c r="L171" s="146" t="s">
        <v>182</v>
      </c>
      <c r="M171" s="146" t="s">
        <v>182</v>
      </c>
      <c r="N171" s="145">
        <v>1</v>
      </c>
      <c r="O171" s="147" t="str">
        <f t="shared" si="11"/>
        <v>NA</v>
      </c>
      <c r="P171" s="147" t="str">
        <f t="shared" si="11"/>
        <v>NA</v>
      </c>
      <c r="Q171" s="147" t="str">
        <f t="shared" si="11"/>
        <v>NA</v>
      </c>
      <c r="R171" s="147" t="str">
        <f t="shared" si="11"/>
        <v>NA</v>
      </c>
      <c r="S171" s="147" t="str">
        <f t="shared" si="11"/>
        <v>NA</v>
      </c>
      <c r="T171" s="147" t="str">
        <f t="shared" si="11"/>
        <v>NA</v>
      </c>
      <c r="U171" s="147" t="str">
        <f t="shared" si="11"/>
        <v>NA</v>
      </c>
      <c r="V171" s="147" t="str">
        <f t="shared" si="11"/>
        <v>NA</v>
      </c>
      <c r="W171" s="147" t="str">
        <f t="shared" si="11"/>
        <v>NA</v>
      </c>
      <c r="X171" s="147" t="str">
        <f t="shared" si="11"/>
        <v>NA</v>
      </c>
      <c r="Y171" s="147" t="str">
        <f t="shared" si="11"/>
        <v>NA</v>
      </c>
      <c r="Z171" s="147" t="str">
        <f t="shared" si="11"/>
        <v>NA</v>
      </c>
    </row>
    <row r="172" spans="1:26" x14ac:dyDescent="0.25">
      <c r="A172" s="149" t="s">
        <v>340</v>
      </c>
      <c r="B172" s="146">
        <v>9.3737525496168104</v>
      </c>
      <c r="C172" s="146">
        <v>5.0882347506827017</v>
      </c>
      <c r="D172" s="146">
        <v>3.953388541817219</v>
      </c>
      <c r="E172" s="146">
        <v>5.3569900411871316</v>
      </c>
      <c r="F172" s="146">
        <v>5.7841543183006792</v>
      </c>
      <c r="G172" s="146">
        <v>2.4517866099444774</v>
      </c>
      <c r="H172" s="146">
        <v>2.9237344763572111</v>
      </c>
      <c r="I172" s="146">
        <v>1.1266002021736057</v>
      </c>
      <c r="J172" s="146">
        <v>2.8335096136010947</v>
      </c>
      <c r="K172" s="146">
        <v>-1.1636116612663017</v>
      </c>
      <c r="L172" s="146">
        <v>0.48633723893773606</v>
      </c>
      <c r="M172" s="146">
        <v>1.6492663127476277</v>
      </c>
      <c r="N172" s="145">
        <v>1</v>
      </c>
      <c r="O172" s="147">
        <f t="shared" si="11"/>
        <v>1.0937375254961681</v>
      </c>
      <c r="P172" s="147">
        <f t="shared" si="11"/>
        <v>1.1493894583497211</v>
      </c>
      <c r="Q172" s="147">
        <f t="shared" si="11"/>
        <v>1.1948292894969739</v>
      </c>
      <c r="R172" s="147">
        <f t="shared" si="11"/>
        <v>1.2588361755445137</v>
      </c>
      <c r="S172" s="147">
        <f t="shared" si="11"/>
        <v>1.3316492025526028</v>
      </c>
      <c r="T172" s="147">
        <f t="shared" si="11"/>
        <v>1.3642983993922198</v>
      </c>
      <c r="U172" s="147">
        <f t="shared" si="11"/>
        <v>1.4041868620556397</v>
      </c>
      <c r="V172" s="147">
        <f t="shared" si="11"/>
        <v>1.4200064340824539</v>
      </c>
      <c r="W172" s="147">
        <f t="shared" si="11"/>
        <v>1.4602424529059344</v>
      </c>
      <c r="X172" s="147">
        <f t="shared" si="11"/>
        <v>1.4432509014411599</v>
      </c>
      <c r="Y172" s="147">
        <f t="shared" si="11"/>
        <v>1.4502699680261728</v>
      </c>
      <c r="Z172" s="147">
        <f t="shared" si="11"/>
        <v>1.4741887820527242</v>
      </c>
    </row>
    <row r="173" spans="1:26" x14ac:dyDescent="0.25">
      <c r="A173" s="149" t="s">
        <v>341</v>
      </c>
      <c r="B173" s="146">
        <v>5.4472436529549952</v>
      </c>
      <c r="C173" s="146">
        <v>8.6708737471385575</v>
      </c>
      <c r="D173" s="146">
        <v>7.580209557197648</v>
      </c>
      <c r="E173" s="146">
        <v>5.6543019800322014</v>
      </c>
      <c r="F173" s="146">
        <v>3.3160852910936853</v>
      </c>
      <c r="G173" s="146">
        <v>1.5502297271434315</v>
      </c>
      <c r="H173" s="146">
        <v>2.1882467021226546</v>
      </c>
      <c r="I173" s="146">
        <v>4.1686534846913332</v>
      </c>
      <c r="J173" s="146">
        <v>4.5122470525630973</v>
      </c>
      <c r="K173" s="146">
        <v>3.355540746416068</v>
      </c>
      <c r="L173" s="146">
        <v>-1.0610546035533304</v>
      </c>
      <c r="M173" s="146">
        <v>1.171424000452177</v>
      </c>
      <c r="N173" s="145">
        <v>1</v>
      </c>
      <c r="O173" s="147">
        <f t="shared" si="11"/>
        <v>1.0544724365295499</v>
      </c>
      <c r="P173" s="147">
        <f t="shared" si="11"/>
        <v>1.1459044101994029</v>
      </c>
      <c r="Q173" s="147">
        <f t="shared" si="11"/>
        <v>1.2327663658176875</v>
      </c>
      <c r="R173" s="147">
        <f t="shared" si="11"/>
        <v>1.302470698849288</v>
      </c>
      <c r="S173" s="147">
        <f t="shared" si="11"/>
        <v>1.3456617381146343</v>
      </c>
      <c r="T173" s="147">
        <f t="shared" si="11"/>
        <v>1.3665225864056822</v>
      </c>
      <c r="U173" s="147">
        <f t="shared" si="11"/>
        <v>1.3964254718364657</v>
      </c>
      <c r="V173" s="147">
        <f t="shared" si="11"/>
        <v>1.454637610929294</v>
      </c>
      <c r="W173" s="147">
        <f t="shared" si="11"/>
        <v>1.5202744536539254</v>
      </c>
      <c r="X173" s="147">
        <f t="shared" si="11"/>
        <v>1.5712878824036371</v>
      </c>
      <c r="Y173" s="147">
        <f t="shared" si="11"/>
        <v>1.5546156599923175</v>
      </c>
      <c r="Z173" s="147">
        <f t="shared" si="11"/>
        <v>1.5728268009482556</v>
      </c>
    </row>
    <row r="174" spans="1:26" x14ac:dyDescent="0.25">
      <c r="A174" s="149" t="s">
        <v>342</v>
      </c>
      <c r="B174" s="146">
        <v>10.702272314580654</v>
      </c>
      <c r="C174" s="146">
        <v>3.7352658305460409</v>
      </c>
      <c r="D174" s="146">
        <v>12.233949072361298</v>
      </c>
      <c r="E174" s="146">
        <v>1.7028464386558539</v>
      </c>
      <c r="F174" s="146">
        <v>7.1669801947985263</v>
      </c>
      <c r="G174" s="146">
        <v>5.3008409837805033</v>
      </c>
      <c r="H174" s="146">
        <v>4.2629753231666427</v>
      </c>
      <c r="I174" s="146">
        <v>5.8800564725497253</v>
      </c>
      <c r="J174" s="146">
        <v>11.440527250202592</v>
      </c>
      <c r="K174" s="146">
        <v>7.2341189836119923</v>
      </c>
      <c r="L174" s="146">
        <v>5.8851133913593543</v>
      </c>
      <c r="M174" s="146">
        <v>9.0645615080262871</v>
      </c>
      <c r="N174" s="145">
        <v>1</v>
      </c>
      <c r="O174" s="147">
        <f t="shared" si="11"/>
        <v>1.1070227231458065</v>
      </c>
      <c r="P174" s="147">
        <f t="shared" si="11"/>
        <v>1.1483729646598522</v>
      </c>
      <c r="Q174" s="147">
        <f t="shared" si="11"/>
        <v>1.2888643283171042</v>
      </c>
      <c r="R174" s="147">
        <f t="shared" si="11"/>
        <v>1.3108117086309576</v>
      </c>
      <c r="S174" s="147">
        <f t="shared" si="11"/>
        <v>1.4047573241796387</v>
      </c>
      <c r="T174" s="147">
        <f t="shared" si="11"/>
        <v>1.4792212761424113</v>
      </c>
      <c r="U174" s="147">
        <f t="shared" si="11"/>
        <v>1.5422801141193929</v>
      </c>
      <c r="V174" s="147">
        <f t="shared" si="11"/>
        <v>1.6329670557945175</v>
      </c>
      <c r="W174" s="147">
        <f t="shared" si="11"/>
        <v>1.8197870967995202</v>
      </c>
      <c r="X174" s="147">
        <f t="shared" si="11"/>
        <v>1.9514326606304158</v>
      </c>
      <c r="Y174" s="147">
        <f t="shared" si="11"/>
        <v>2.0662766854645365</v>
      </c>
      <c r="Z174" s="147">
        <f t="shared" si="11"/>
        <v>2.2535756065444761</v>
      </c>
    </row>
    <row r="175" spans="1:26" x14ac:dyDescent="0.25">
      <c r="A175" s="149" t="s">
        <v>343</v>
      </c>
      <c r="B175" s="146" t="s">
        <v>182</v>
      </c>
      <c r="C175" s="146" t="s">
        <v>182</v>
      </c>
      <c r="D175" s="146" t="s">
        <v>182</v>
      </c>
      <c r="E175" s="146" t="s">
        <v>182</v>
      </c>
      <c r="F175" s="146" t="s">
        <v>182</v>
      </c>
      <c r="G175" s="146" t="s">
        <v>182</v>
      </c>
      <c r="H175" s="146" t="s">
        <v>182</v>
      </c>
      <c r="I175" s="146" t="s">
        <v>182</v>
      </c>
      <c r="J175" s="146" t="s">
        <v>182</v>
      </c>
      <c r="K175" s="146" t="s">
        <v>182</v>
      </c>
      <c r="L175" s="146" t="s">
        <v>182</v>
      </c>
      <c r="M175" s="146" t="s">
        <v>182</v>
      </c>
      <c r="N175" s="145">
        <v>1</v>
      </c>
      <c r="O175" s="147" t="str">
        <f t="shared" si="11"/>
        <v>NA</v>
      </c>
      <c r="P175" s="147" t="str">
        <f t="shared" si="11"/>
        <v>NA</v>
      </c>
      <c r="Q175" s="147" t="str">
        <f t="shared" si="11"/>
        <v>NA</v>
      </c>
      <c r="R175" s="147" t="str">
        <f t="shared" si="11"/>
        <v>NA</v>
      </c>
      <c r="S175" s="147" t="str">
        <f t="shared" si="11"/>
        <v>NA</v>
      </c>
      <c r="T175" s="147" t="str">
        <f t="shared" si="11"/>
        <v>NA</v>
      </c>
      <c r="U175" s="147" t="str">
        <f t="shared" si="11"/>
        <v>NA</v>
      </c>
      <c r="V175" s="147" t="str">
        <f t="shared" si="11"/>
        <v>NA</v>
      </c>
      <c r="W175" s="147" t="str">
        <f t="shared" si="11"/>
        <v>NA</v>
      </c>
      <c r="X175" s="147" t="str">
        <f t="shared" si="11"/>
        <v>NA</v>
      </c>
      <c r="Y175" s="147" t="str">
        <f t="shared" si="11"/>
        <v>NA</v>
      </c>
      <c r="Z175" s="147" t="str">
        <f t="shared" si="11"/>
        <v>NA</v>
      </c>
    </row>
    <row r="176" spans="1:26" x14ac:dyDescent="0.25">
      <c r="A176" s="149" t="s">
        <v>168</v>
      </c>
      <c r="B176" s="146">
        <v>8.8095447907136588</v>
      </c>
      <c r="C176" s="146">
        <v>7.6669259418858218</v>
      </c>
      <c r="D176" s="146">
        <v>10.749452405418353</v>
      </c>
      <c r="E176" s="146">
        <v>5.5502297825584179</v>
      </c>
      <c r="F176" s="146">
        <v>6.3718942256896725</v>
      </c>
      <c r="G176" s="146">
        <v>5.4446739251013696</v>
      </c>
      <c r="H176" s="146">
        <v>6.5276131156196442</v>
      </c>
      <c r="I176" s="146">
        <v>8.0789494503003851</v>
      </c>
      <c r="J176" s="146">
        <v>8.0064444755312252</v>
      </c>
      <c r="K176" s="146">
        <v>8.3719230129972999</v>
      </c>
      <c r="L176" s="146">
        <v>7.6533107229734014</v>
      </c>
      <c r="M176" s="146">
        <v>5.8744038125849016</v>
      </c>
      <c r="N176" s="145">
        <v>1</v>
      </c>
      <c r="O176" s="147">
        <f t="shared" si="11"/>
        <v>1.0880954479071365</v>
      </c>
      <c r="P176" s="147">
        <f t="shared" si="11"/>
        <v>1.1715189200752076</v>
      </c>
      <c r="Q176" s="147">
        <f t="shared" si="11"/>
        <v>1.2974507888091633</v>
      </c>
      <c r="R176" s="147">
        <f t="shared" si="11"/>
        <v>1.3694622889036885</v>
      </c>
      <c r="S176" s="147">
        <f t="shared" si="11"/>
        <v>1.4567229774133401</v>
      </c>
      <c r="T176" s="147">
        <f t="shared" si="11"/>
        <v>1.5360367935255246</v>
      </c>
      <c r="U176" s="147">
        <f t="shared" si="11"/>
        <v>1.6363033327204402</v>
      </c>
      <c r="V176" s="147">
        <f t="shared" si="11"/>
        <v>1.7684994518245052</v>
      </c>
      <c r="W176" s="147">
        <f t="shared" si="11"/>
        <v>1.9100933784849083</v>
      </c>
      <c r="X176" s="147">
        <f t="shared" si="11"/>
        <v>2.070004925608024</v>
      </c>
      <c r="Y176" s="147">
        <f t="shared" si="11"/>
        <v>2.2284288345456602</v>
      </c>
      <c r="Z176" s="147">
        <f t="shared" si="11"/>
        <v>2.3593357429629518</v>
      </c>
    </row>
    <row r="177" spans="1:26" x14ac:dyDescent="0.25">
      <c r="A177" s="149" t="s">
        <v>344</v>
      </c>
      <c r="B177" s="146" t="s">
        <v>182</v>
      </c>
      <c r="C177" s="146" t="s">
        <v>182</v>
      </c>
      <c r="D177" s="146" t="s">
        <v>182</v>
      </c>
      <c r="E177" s="146" t="s">
        <v>182</v>
      </c>
      <c r="F177" s="146" t="s">
        <v>182</v>
      </c>
      <c r="G177" s="146" t="s">
        <v>182</v>
      </c>
      <c r="H177" s="146" t="s">
        <v>182</v>
      </c>
      <c r="I177" s="146" t="s">
        <v>182</v>
      </c>
      <c r="J177" s="146" t="s">
        <v>182</v>
      </c>
      <c r="K177" s="146">
        <v>-17.2939729397294</v>
      </c>
      <c r="L177" s="146">
        <v>21.627969400080516</v>
      </c>
      <c r="M177" s="146">
        <v>54.143071575292197</v>
      </c>
      <c r="N177" s="145">
        <v>1</v>
      </c>
      <c r="O177" s="147" t="str">
        <f t="shared" si="11"/>
        <v>NA</v>
      </c>
      <c r="P177" s="147" t="str">
        <f t="shared" si="11"/>
        <v>NA</v>
      </c>
      <c r="Q177" s="147" t="str">
        <f t="shared" si="11"/>
        <v>NA</v>
      </c>
      <c r="R177" s="147" t="str">
        <f t="shared" si="11"/>
        <v>NA</v>
      </c>
      <c r="S177" s="147" t="str">
        <f t="shared" si="11"/>
        <v>NA</v>
      </c>
      <c r="T177" s="147" t="str">
        <f t="shared" si="11"/>
        <v>NA</v>
      </c>
      <c r="U177" s="147" t="str">
        <f t="shared" si="11"/>
        <v>NA</v>
      </c>
      <c r="V177" s="147" t="str">
        <f t="shared" si="11"/>
        <v>NA</v>
      </c>
      <c r="W177" s="147" t="str">
        <f t="shared" si="11"/>
        <v>NA</v>
      </c>
      <c r="X177" s="147" t="e">
        <f t="shared" si="11"/>
        <v>#VALUE!</v>
      </c>
      <c r="Y177" s="147" t="e">
        <f t="shared" si="11"/>
        <v>#VALUE!</v>
      </c>
      <c r="Z177" s="147" t="e">
        <f t="shared" si="11"/>
        <v>#VALUE!</v>
      </c>
    </row>
    <row r="178" spans="1:26" x14ac:dyDescent="0.25">
      <c r="A178" s="149" t="s">
        <v>81</v>
      </c>
      <c r="B178" s="146">
        <v>3.2760687158841222</v>
      </c>
      <c r="C178" s="146">
        <v>4.0798563359396383</v>
      </c>
      <c r="D178" s="146">
        <v>4.1150633654273747</v>
      </c>
      <c r="E178" s="146">
        <v>3.9189210180808516</v>
      </c>
      <c r="F178" s="146">
        <v>3.92126584988128</v>
      </c>
      <c r="G178" s="146">
        <v>4.1494542151331473</v>
      </c>
      <c r="H178" s="146">
        <v>3.9781970251978152</v>
      </c>
      <c r="I178" s="146">
        <v>3.3311853958254432</v>
      </c>
      <c r="J178" s="146">
        <v>2.1355735510878873</v>
      </c>
      <c r="K178" s="146">
        <v>0.25252806982017262</v>
      </c>
      <c r="L178" s="146">
        <v>0.16030645398276988</v>
      </c>
      <c r="M178" s="146">
        <v>8.4711288613377178E-2</v>
      </c>
      <c r="N178" s="145">
        <v>1</v>
      </c>
      <c r="O178" s="147">
        <f t="shared" si="11"/>
        <v>1.0327606871588413</v>
      </c>
      <c r="P178" s="147">
        <f t="shared" si="11"/>
        <v>1.0748958394889849</v>
      </c>
      <c r="Q178" s="147">
        <f t="shared" si="11"/>
        <v>1.1191284843962992</v>
      </c>
      <c r="R178" s="147">
        <f t="shared" si="11"/>
        <v>1.1629862457906355</v>
      </c>
      <c r="S178" s="147">
        <f t="shared" si="11"/>
        <v>1.2085900282856401</v>
      </c>
      <c r="T178" s="147">
        <f t="shared" si="11"/>
        <v>1.2587399181580177</v>
      </c>
      <c r="U178" s="147">
        <f t="shared" si="11"/>
        <v>1.3088150721371574</v>
      </c>
      <c r="V178" s="147">
        <f t="shared" si="11"/>
        <v>1.3524141286785527</v>
      </c>
      <c r="W178" s="147">
        <f t="shared" si="11"/>
        <v>1.3812959271117875</v>
      </c>
      <c r="X178" s="147">
        <f t="shared" si="11"/>
        <v>1.3847840870550274</v>
      </c>
      <c r="Y178" s="147">
        <f t="shared" si="11"/>
        <v>1.3870039853203031</v>
      </c>
      <c r="Z178" s="147">
        <f t="shared" si="11"/>
        <v>1.3881789342693869</v>
      </c>
    </row>
    <row r="179" spans="1:26" x14ac:dyDescent="0.25">
      <c r="A179" s="149" t="s">
        <v>345</v>
      </c>
      <c r="B179" s="146">
        <v>7.2773413062537742</v>
      </c>
      <c r="C179" s="146">
        <v>13.664749091822472</v>
      </c>
      <c r="D179" s="146">
        <v>11.812565268042789</v>
      </c>
      <c r="E179" s="146">
        <v>5.1491384254296406</v>
      </c>
      <c r="F179" s="146">
        <v>8.8014924612304952</v>
      </c>
      <c r="G179" s="146">
        <v>10.418726751389883</v>
      </c>
      <c r="H179" s="146">
        <v>11.277029449314881</v>
      </c>
      <c r="I179" s="146">
        <v>14.02844282394102</v>
      </c>
      <c r="J179" s="146">
        <v>16.327016023293936</v>
      </c>
      <c r="K179" s="146">
        <v>5.8798826361713026</v>
      </c>
      <c r="L179" s="146">
        <v>7.2989477644934482</v>
      </c>
      <c r="M179" s="146">
        <v>7.8648676985609143</v>
      </c>
      <c r="N179" s="145">
        <v>1</v>
      </c>
      <c r="O179" s="147">
        <f t="shared" ref="O179:Z194" si="12">IF(B179="..","NA",(N179*(1+B179/100)))</f>
        <v>1.0727734130625377</v>
      </c>
      <c r="P179" s="147">
        <f t="shared" si="12"/>
        <v>1.2193652082813138</v>
      </c>
      <c r="Q179" s="147">
        <f t="shared" si="12"/>
        <v>1.36340351936535</v>
      </c>
      <c r="R179" s="147">
        <f t="shared" si="12"/>
        <v>1.4336070538746513</v>
      </c>
      <c r="S179" s="147">
        <f t="shared" si="12"/>
        <v>1.5597858706450973</v>
      </c>
      <c r="T179" s="147">
        <f t="shared" si="12"/>
        <v>1.7222956984143978</v>
      </c>
      <c r="U179" s="147">
        <f t="shared" si="12"/>
        <v>1.9165194915288728</v>
      </c>
      <c r="V179" s="147">
        <f t="shared" si="12"/>
        <v>2.1853773326076857</v>
      </c>
      <c r="W179" s="147">
        <f t="shared" si="12"/>
        <v>2.5421842398719763</v>
      </c>
      <c r="X179" s="147">
        <f t="shared" si="12"/>
        <v>2.6916616895716921</v>
      </c>
      <c r="Y179" s="147">
        <f t="shared" si="12"/>
        <v>2.8881246702904115</v>
      </c>
      <c r="Z179" s="147">
        <f t="shared" si="12"/>
        <v>3.1152718545782512</v>
      </c>
    </row>
    <row r="180" spans="1:26" x14ac:dyDescent="0.25">
      <c r="A180" s="149" t="s">
        <v>346</v>
      </c>
      <c r="B180" s="146">
        <v>34.595323346601361</v>
      </c>
      <c r="C180" s="146">
        <v>4.4126985961137706</v>
      </c>
      <c r="D180" s="146">
        <v>2.5369316848679517</v>
      </c>
      <c r="E180" s="146">
        <v>-1.0993747973803636</v>
      </c>
      <c r="F180" s="146">
        <v>3.4847291268687854</v>
      </c>
      <c r="G180" s="146">
        <v>-0.80010470782649179</v>
      </c>
      <c r="H180" s="146">
        <v>10.594753473590472</v>
      </c>
      <c r="I180" s="146">
        <v>4.5959912339208273</v>
      </c>
      <c r="J180" s="146">
        <v>3.1254131625603918</v>
      </c>
      <c r="K180" s="146">
        <v>2.2147030415294182</v>
      </c>
      <c r="L180" s="146">
        <v>0.93905895869488631</v>
      </c>
      <c r="M180" s="146">
        <v>3.3875900428339349</v>
      </c>
      <c r="N180" s="145">
        <v>1</v>
      </c>
      <c r="O180" s="147">
        <f t="shared" si="12"/>
        <v>1.3459532334660136</v>
      </c>
      <c r="P180" s="147">
        <f t="shared" si="12"/>
        <v>1.4053460929035162</v>
      </c>
      <c r="Q180" s="147">
        <f t="shared" si="12"/>
        <v>1.4409987632164392</v>
      </c>
      <c r="R180" s="147">
        <f t="shared" si="12"/>
        <v>1.4251567859830749</v>
      </c>
      <c r="S180" s="147">
        <f t="shared" si="12"/>
        <v>1.4748196396077742</v>
      </c>
      <c r="T180" s="147">
        <f t="shared" si="12"/>
        <v>1.4630195382393227</v>
      </c>
      <c r="U180" s="147">
        <f t="shared" si="12"/>
        <v>1.6180228515862407</v>
      </c>
      <c r="V180" s="147">
        <f t="shared" si="12"/>
        <v>1.6923870400079801</v>
      </c>
      <c r="W180" s="147">
        <f t="shared" si="12"/>
        <v>1.7452811273178557</v>
      </c>
      <c r="X180" s="147">
        <f t="shared" si="12"/>
        <v>1.7839339215278032</v>
      </c>
      <c r="Y180" s="147">
        <f t="shared" si="12"/>
        <v>1.800686112835107</v>
      </c>
      <c r="Z180" s="147">
        <f t="shared" si="12"/>
        <v>1.8616859762962026</v>
      </c>
    </row>
    <row r="181" spans="1:26" x14ac:dyDescent="0.25">
      <c r="A181" s="149" t="s">
        <v>347</v>
      </c>
      <c r="B181" s="146">
        <v>7.98971628479039</v>
      </c>
      <c r="C181" s="146">
        <v>-1.7595774842501868</v>
      </c>
      <c r="D181" s="146">
        <v>0.44786443821817556</v>
      </c>
      <c r="E181" s="146">
        <v>3.6277370490253276</v>
      </c>
      <c r="F181" s="146">
        <v>1.6011227953459013</v>
      </c>
      <c r="G181" s="146">
        <v>7.4787716368003458</v>
      </c>
      <c r="H181" s="146">
        <v>5.3996074525519049</v>
      </c>
      <c r="I181" s="146">
        <v>7.6762004500926793</v>
      </c>
      <c r="J181" s="146">
        <v>-1.0125938483242436</v>
      </c>
      <c r="K181" s="146">
        <v>-0.19845745047429375</v>
      </c>
      <c r="L181" s="146">
        <v>6.8640206958987733</v>
      </c>
      <c r="M181" s="146">
        <v>2.3643978077958963</v>
      </c>
      <c r="N181" s="145">
        <v>1</v>
      </c>
      <c r="O181" s="147">
        <f t="shared" si="12"/>
        <v>1.0798971628479039</v>
      </c>
      <c r="P181" s="147">
        <f t="shared" si="12"/>
        <v>1.0608955355173757</v>
      </c>
      <c r="Q181" s="147">
        <f t="shared" si="12"/>
        <v>1.0656469093476024</v>
      </c>
      <c r="R181" s="147">
        <f t="shared" si="12"/>
        <v>1.1043057770897988</v>
      </c>
      <c r="S181" s="147">
        <f t="shared" si="12"/>
        <v>1.1219870686171052</v>
      </c>
      <c r="T181" s="147">
        <f t="shared" si="12"/>
        <v>1.2058979192734089</v>
      </c>
      <c r="U181" s="147">
        <f t="shared" si="12"/>
        <v>1.2710116731926642</v>
      </c>
      <c r="V181" s="147">
        <f t="shared" si="12"/>
        <v>1.3685770769710099</v>
      </c>
      <c r="W181" s="147">
        <f t="shared" si="12"/>
        <v>1.3547189496800258</v>
      </c>
      <c r="X181" s="147">
        <f t="shared" si="12"/>
        <v>1.3520304089913986</v>
      </c>
      <c r="Y181" s="147">
        <f t="shared" si="12"/>
        <v>1.4448340560794131</v>
      </c>
      <c r="Z181" s="147">
        <f t="shared" si="12"/>
        <v>1.4789956808276432</v>
      </c>
    </row>
    <row r="182" spans="1:26" x14ac:dyDescent="0.25">
      <c r="A182" s="149" t="s">
        <v>348</v>
      </c>
      <c r="B182" s="146" t="s">
        <v>182</v>
      </c>
      <c r="C182" s="146" t="s">
        <v>182</v>
      </c>
      <c r="D182" s="146" t="s">
        <v>182</v>
      </c>
      <c r="E182" s="146" t="s">
        <v>182</v>
      </c>
      <c r="F182" s="146" t="s">
        <v>182</v>
      </c>
      <c r="G182" s="146" t="s">
        <v>182</v>
      </c>
      <c r="H182" s="146" t="s">
        <v>182</v>
      </c>
      <c r="I182" s="146" t="s">
        <v>182</v>
      </c>
      <c r="J182" s="146" t="s">
        <v>182</v>
      </c>
      <c r="K182" s="146" t="s">
        <v>182</v>
      </c>
      <c r="L182" s="146" t="s">
        <v>182</v>
      </c>
      <c r="M182" s="146" t="s">
        <v>182</v>
      </c>
      <c r="N182" s="145">
        <v>1</v>
      </c>
      <c r="O182" s="147" t="str">
        <f t="shared" si="12"/>
        <v>NA</v>
      </c>
      <c r="P182" s="147" t="str">
        <f t="shared" si="12"/>
        <v>NA</v>
      </c>
      <c r="Q182" s="147" t="str">
        <f t="shared" si="12"/>
        <v>NA</v>
      </c>
      <c r="R182" s="147" t="str">
        <f t="shared" si="12"/>
        <v>NA</v>
      </c>
      <c r="S182" s="147" t="str">
        <f t="shared" si="12"/>
        <v>NA</v>
      </c>
      <c r="T182" s="147" t="str">
        <f t="shared" si="12"/>
        <v>NA</v>
      </c>
      <c r="U182" s="147" t="str">
        <f t="shared" si="12"/>
        <v>NA</v>
      </c>
      <c r="V182" s="147" t="str">
        <f t="shared" si="12"/>
        <v>NA</v>
      </c>
      <c r="W182" s="147" t="str">
        <f t="shared" si="12"/>
        <v>NA</v>
      </c>
      <c r="X182" s="147" t="str">
        <f t="shared" si="12"/>
        <v>NA</v>
      </c>
      <c r="Y182" s="147" t="str">
        <f t="shared" si="12"/>
        <v>NA</v>
      </c>
      <c r="Z182" s="147" t="str">
        <f t="shared" si="12"/>
        <v>NA</v>
      </c>
    </row>
    <row r="183" spans="1:26" x14ac:dyDescent="0.25">
      <c r="A183" s="149" t="s">
        <v>349</v>
      </c>
      <c r="B183" s="146">
        <v>20.402655245042212</v>
      </c>
      <c r="C183" s="146">
        <v>6.7003626468098645</v>
      </c>
      <c r="D183" s="146">
        <v>1.0188814637617725</v>
      </c>
      <c r="E183" s="146">
        <v>-3.1352994546945894</v>
      </c>
      <c r="F183" s="146">
        <v>4.0140114724011937</v>
      </c>
      <c r="G183" s="146">
        <v>2.9472734639710296</v>
      </c>
      <c r="H183" s="146">
        <v>3.0113441878396117</v>
      </c>
      <c r="I183" s="146">
        <v>8.4097333316683205</v>
      </c>
      <c r="J183" s="146">
        <v>1.9892023921102009E-2</v>
      </c>
      <c r="K183" s="146">
        <v>-0.86789372238294504</v>
      </c>
      <c r="L183" s="146">
        <v>4.4487286701628221</v>
      </c>
      <c r="M183" s="146">
        <v>-0.22782239241946911</v>
      </c>
      <c r="N183" s="145">
        <v>1</v>
      </c>
      <c r="O183" s="147">
        <f t="shared" si="12"/>
        <v>1.2040265524504221</v>
      </c>
      <c r="P183" s="147">
        <f t="shared" si="12"/>
        <v>1.2847006978284827</v>
      </c>
      <c r="Q183" s="147">
        <f t="shared" si="12"/>
        <v>1.2977902751034751</v>
      </c>
      <c r="R183" s="147">
        <f t="shared" si="12"/>
        <v>1.2571006636850766</v>
      </c>
      <c r="S183" s="147">
        <f t="shared" si="12"/>
        <v>1.3075608285450271</v>
      </c>
      <c r="T183" s="147">
        <f t="shared" si="12"/>
        <v>1.3460982218700144</v>
      </c>
      <c r="U183" s="147">
        <f t="shared" si="12"/>
        <v>1.3866338724369094</v>
      </c>
      <c r="V183" s="147">
        <f t="shared" si="12"/>
        <v>1.5032460833954393</v>
      </c>
      <c r="W183" s="147">
        <f t="shared" si="12"/>
        <v>1.5035451094659413</v>
      </c>
      <c r="X183" s="147">
        <f t="shared" si="12"/>
        <v>1.4904959358476908</v>
      </c>
      <c r="Y183" s="147">
        <f t="shared" si="12"/>
        <v>1.5568040558733587</v>
      </c>
      <c r="Z183" s="147">
        <f t="shared" si="12"/>
        <v>1.5532573076279845</v>
      </c>
    </row>
    <row r="184" spans="1:26" x14ac:dyDescent="0.25">
      <c r="A184" s="149" t="s">
        <v>350</v>
      </c>
      <c r="B184" s="146">
        <v>9.8531365808522509</v>
      </c>
      <c r="C184" s="146">
        <v>1.6071031618796212</v>
      </c>
      <c r="D184" s="146">
        <v>7.3889724987293448</v>
      </c>
      <c r="E184" s="146">
        <v>9.6700607481068062</v>
      </c>
      <c r="F184" s="146">
        <v>15.673809346332803</v>
      </c>
      <c r="G184" s="146">
        <v>8.6248637586360246</v>
      </c>
      <c r="H184" s="146">
        <v>9.3767866837265501</v>
      </c>
      <c r="I184" s="146">
        <v>6.6753418576855239</v>
      </c>
      <c r="J184" s="146">
        <v>19.571006802937234</v>
      </c>
      <c r="K184" s="146">
        <v>3.9692523143208973</v>
      </c>
      <c r="L184" s="146">
        <v>19.56799535180096</v>
      </c>
      <c r="M184" s="146">
        <v>22.654254414501423</v>
      </c>
      <c r="N184" s="145">
        <v>1</v>
      </c>
      <c r="O184" s="147">
        <f t="shared" si="12"/>
        <v>1.0985313658085225</v>
      </c>
      <c r="P184" s="147">
        <f t="shared" si="12"/>
        <v>1.1161858981226707</v>
      </c>
      <c r="Q184" s="147">
        <f t="shared" si="12"/>
        <v>1.19866056716965</v>
      </c>
      <c r="R184" s="147">
        <f t="shared" si="12"/>
        <v>1.3145717721785568</v>
      </c>
      <c r="S184" s="147">
        <f t="shared" si="12"/>
        <v>1.5206152454705322</v>
      </c>
      <c r="T184" s="147">
        <f t="shared" si="12"/>
        <v>1.6517662386854144</v>
      </c>
      <c r="U184" s="147">
        <f t="shared" si="12"/>
        <v>1.806648835400759</v>
      </c>
      <c r="V184" s="147">
        <f t="shared" si="12"/>
        <v>1.9272488213316539</v>
      </c>
      <c r="W184" s="147">
        <f t="shared" si="12"/>
        <v>2.3044308192639997</v>
      </c>
      <c r="X184" s="147">
        <f t="shared" si="12"/>
        <v>2.3958994928895603</v>
      </c>
      <c r="Y184" s="147">
        <f t="shared" si="12"/>
        <v>2.8647289942920122</v>
      </c>
      <c r="Z184" s="147">
        <f t="shared" si="12"/>
        <v>3.5137119889449124</v>
      </c>
    </row>
    <row r="185" spans="1:26" x14ac:dyDescent="0.25">
      <c r="A185" s="149" t="s">
        <v>351</v>
      </c>
      <c r="B185" s="146">
        <v>54.759594556470745</v>
      </c>
      <c r="C185" s="146">
        <v>35.173108368037134</v>
      </c>
      <c r="D185" s="146">
        <v>45.988478519707741</v>
      </c>
      <c r="E185" s="146">
        <v>23.071312075078637</v>
      </c>
      <c r="F185" s="146">
        <v>12.321054415636382</v>
      </c>
      <c r="G185" s="146">
        <v>15.485247925331862</v>
      </c>
      <c r="H185" s="146">
        <v>41.619989865373697</v>
      </c>
      <c r="I185" s="146">
        <v>6.4252012212045599</v>
      </c>
      <c r="J185" s="146">
        <v>15.521143537820123</v>
      </c>
      <c r="K185" s="146">
        <v>6.483624612225384</v>
      </c>
      <c r="L185" s="146">
        <v>7.208341793983692</v>
      </c>
      <c r="M185" s="146">
        <v>14.497802955132727</v>
      </c>
      <c r="N185" s="145">
        <v>1</v>
      </c>
      <c r="O185" s="147">
        <f t="shared" si="12"/>
        <v>1.5475959455647075</v>
      </c>
      <c r="P185" s="147">
        <f t="shared" si="12"/>
        <v>2.0919335445975311</v>
      </c>
      <c r="Q185" s="147">
        <f t="shared" si="12"/>
        <v>3.0539819534013271</v>
      </c>
      <c r="R185" s="147">
        <f t="shared" si="12"/>
        <v>3.7585756605871299</v>
      </c>
      <c r="S185" s="147">
        <f t="shared" si="12"/>
        <v>4.2216718129809347</v>
      </c>
      <c r="T185" s="147">
        <f t="shared" si="12"/>
        <v>4.8754081598148851</v>
      </c>
      <c r="U185" s="147">
        <f t="shared" si="12"/>
        <v>6.9045525418254421</v>
      </c>
      <c r="V185" s="147">
        <f t="shared" si="12"/>
        <v>7.3481839360615204</v>
      </c>
      <c r="W185" s="147">
        <f t="shared" si="12"/>
        <v>8.4887061122006688</v>
      </c>
      <c r="X185" s="147">
        <f t="shared" si="12"/>
        <v>9.0390819509507914</v>
      </c>
      <c r="Y185" s="147">
        <f t="shared" si="12"/>
        <v>9.6906498730136139</v>
      </c>
      <c r="Z185" s="147">
        <f t="shared" si="12"/>
        <v>11.095581196674948</v>
      </c>
    </row>
    <row r="186" spans="1:26" x14ac:dyDescent="0.25">
      <c r="A186" s="149" t="s">
        <v>352</v>
      </c>
      <c r="B186" s="146">
        <v>9.9388799593943133</v>
      </c>
      <c r="C186" s="146">
        <v>8.5440376744968347</v>
      </c>
      <c r="D186" s="146">
        <v>9.1444184950321841</v>
      </c>
      <c r="E186" s="146">
        <v>6.3057454869208271</v>
      </c>
      <c r="F186" s="146">
        <v>8.3388254957485373</v>
      </c>
      <c r="G186" s="146">
        <v>2.5679370013611305</v>
      </c>
      <c r="H186" s="146">
        <v>17.591547278269431</v>
      </c>
      <c r="I186" s="146">
        <v>4.1328323339641599</v>
      </c>
      <c r="J186" s="146">
        <v>13.261756070345029</v>
      </c>
      <c r="K186" s="146">
        <v>5.4953849676395663</v>
      </c>
      <c r="L186" s="146">
        <v>4.9613597530760813</v>
      </c>
      <c r="M186" s="146">
        <v>6.364468332382728</v>
      </c>
      <c r="N186" s="145">
        <v>1</v>
      </c>
      <c r="O186" s="147">
        <f t="shared" si="12"/>
        <v>1.0993887995939431</v>
      </c>
      <c r="P186" s="147">
        <f t="shared" si="12"/>
        <v>1.193320992820448</v>
      </c>
      <c r="Q186" s="147">
        <f t="shared" si="12"/>
        <v>1.3024432583930228</v>
      </c>
      <c r="R186" s="147">
        <f t="shared" si="12"/>
        <v>1.3845720153788452</v>
      </c>
      <c r="S186" s="147">
        <f t="shared" si="12"/>
        <v>1.5000290596042558</v>
      </c>
      <c r="T186" s="147">
        <f t="shared" si="12"/>
        <v>1.5385488608570028</v>
      </c>
      <c r="U186" s="147">
        <f t="shared" si="12"/>
        <v>1.8092034111139383</v>
      </c>
      <c r="V186" s="147">
        <f t="shared" si="12"/>
        <v>1.8839747546756376</v>
      </c>
      <c r="W186" s="147">
        <f t="shared" si="12"/>
        <v>2.1338228910676018</v>
      </c>
      <c r="X186" s="147">
        <f t="shared" si="12"/>
        <v>2.251084673459383</v>
      </c>
      <c r="Y186" s="147">
        <f t="shared" si="12"/>
        <v>2.3627690824560608</v>
      </c>
      <c r="Z186" s="147">
        <f t="shared" si="12"/>
        <v>2.5131467724763068</v>
      </c>
    </row>
    <row r="187" spans="1:26" x14ac:dyDescent="0.25">
      <c r="A187" s="149" t="s">
        <v>353</v>
      </c>
      <c r="B187" s="146">
        <v>1.5587862384031297</v>
      </c>
      <c r="C187" s="146">
        <v>2.5048775925435649</v>
      </c>
      <c r="D187" s="146">
        <v>1.5955646043315284</v>
      </c>
      <c r="E187" s="146">
        <v>1.7581206476974529</v>
      </c>
      <c r="F187" s="146">
        <v>0.4292376365939532</v>
      </c>
      <c r="G187" s="146">
        <v>0.80368334631558014</v>
      </c>
      <c r="H187" s="146">
        <v>1.8211226175421871</v>
      </c>
      <c r="I187" s="146">
        <v>2.884908742092378</v>
      </c>
      <c r="J187" s="146">
        <v>3.3218224457693992</v>
      </c>
      <c r="K187" s="146">
        <v>2.3831359363958029</v>
      </c>
      <c r="L187" s="146">
        <v>0.99093540465109697</v>
      </c>
      <c r="M187" s="146">
        <v>1.1842444255205606</v>
      </c>
      <c r="N187" s="145">
        <v>1</v>
      </c>
      <c r="O187" s="147">
        <f t="shared" si="12"/>
        <v>1.0155878623840313</v>
      </c>
      <c r="P187" s="147">
        <f t="shared" si="12"/>
        <v>1.0410270951814811</v>
      </c>
      <c r="Q187" s="147">
        <f t="shared" si="12"/>
        <v>1.0576373550336975</v>
      </c>
      <c r="R187" s="147">
        <f t="shared" si="12"/>
        <v>1.0762318957503061</v>
      </c>
      <c r="S187" s="147">
        <f t="shared" si="12"/>
        <v>1.0808514881038949</v>
      </c>
      <c r="T187" s="147">
        <f t="shared" si="12"/>
        <v>1.08953811151219</v>
      </c>
      <c r="U187" s="147">
        <f t="shared" si="12"/>
        <v>1.1093799364876806</v>
      </c>
      <c r="V187" s="147">
        <f t="shared" si="12"/>
        <v>1.1413845352584326</v>
      </c>
      <c r="W187" s="147">
        <f t="shared" si="12"/>
        <v>1.179299302943188</v>
      </c>
      <c r="X187" s="147">
        <f t="shared" si="12"/>
        <v>1.2074036084292923</v>
      </c>
      <c r="Y187" s="147">
        <f t="shared" si="12"/>
        <v>1.2193681982622531</v>
      </c>
      <c r="Z187" s="147">
        <f t="shared" si="12"/>
        <v>1.2338084981767443</v>
      </c>
    </row>
    <row r="188" spans="1:26" x14ac:dyDescent="0.25">
      <c r="A188" s="149" t="s">
        <v>354</v>
      </c>
      <c r="B188" s="146">
        <v>1.3545098663179829</v>
      </c>
      <c r="C188" s="146">
        <v>1.0309700595789906</v>
      </c>
      <c r="D188" s="146">
        <v>-0.32924468451177802</v>
      </c>
      <c r="E188" s="146">
        <v>0.94637665946950733</v>
      </c>
      <c r="F188" s="146">
        <v>0.38525443887942856</v>
      </c>
      <c r="G188" s="146">
        <v>0.63973314274039694</v>
      </c>
      <c r="H188" s="146">
        <v>1.9511353485954999</v>
      </c>
      <c r="I188" s="146">
        <v>2.2616875667041683</v>
      </c>
      <c r="J188" s="146">
        <v>1.9193285271380773</v>
      </c>
      <c r="K188" s="146">
        <v>0.41085134155667902</v>
      </c>
      <c r="L188" s="146">
        <v>0.28860420482072868</v>
      </c>
      <c r="M188" s="146">
        <v>0.20108251356185747</v>
      </c>
      <c r="N188" s="145">
        <v>1</v>
      </c>
      <c r="O188" s="147">
        <f t="shared" si="12"/>
        <v>1.0135450986631798</v>
      </c>
      <c r="P188" s="147">
        <f t="shared" si="12"/>
        <v>1.0239944451707275</v>
      </c>
      <c r="Q188" s="147">
        <f t="shared" si="12"/>
        <v>1.020622997890307</v>
      </c>
      <c r="R188" s="147">
        <f t="shared" si="12"/>
        <v>1.0302819357235187</v>
      </c>
      <c r="S188" s="147">
        <f t="shared" si="12"/>
        <v>1.0342511426138663</v>
      </c>
      <c r="T188" s="147">
        <f t="shared" si="12"/>
        <v>1.0408675899523385</v>
      </c>
      <c r="U188" s="147">
        <f t="shared" si="12"/>
        <v>1.0611763254319726</v>
      </c>
      <c r="V188" s="147">
        <f t="shared" si="12"/>
        <v>1.0851768184450759</v>
      </c>
      <c r="W188" s="147">
        <f t="shared" si="12"/>
        <v>1.1060049266913816</v>
      </c>
      <c r="X188" s="147">
        <f t="shared" si="12"/>
        <v>1.110548962770376</v>
      </c>
      <c r="Y188" s="147">
        <f t="shared" si="12"/>
        <v>1.1137540537735242</v>
      </c>
      <c r="Z188" s="147">
        <f t="shared" si="12"/>
        <v>1.115993618419749</v>
      </c>
    </row>
    <row r="189" spans="1:26" x14ac:dyDescent="0.25">
      <c r="A189" s="149" t="s">
        <v>355</v>
      </c>
      <c r="B189" s="146">
        <v>9.7009859698300289</v>
      </c>
      <c r="C189" s="146">
        <v>4.5635715337418219</v>
      </c>
      <c r="D189" s="146">
        <v>-1.3051787227628324</v>
      </c>
      <c r="E189" s="146">
        <v>0.5974535155998808</v>
      </c>
      <c r="F189" s="146">
        <v>10.329338444154018</v>
      </c>
      <c r="G189" s="146">
        <v>11.966431609984738</v>
      </c>
      <c r="H189" s="146">
        <v>7.7897473567258402</v>
      </c>
      <c r="I189" s="146">
        <v>11.967172478148669</v>
      </c>
      <c r="J189" s="146" t="s">
        <v>182</v>
      </c>
      <c r="K189" s="146" t="s">
        <v>182</v>
      </c>
      <c r="L189" s="146" t="s">
        <v>182</v>
      </c>
      <c r="M189" s="146" t="s">
        <v>182</v>
      </c>
      <c r="N189" s="145">
        <v>1</v>
      </c>
      <c r="O189" s="147">
        <f t="shared" si="12"/>
        <v>1.0970098596983002</v>
      </c>
      <c r="P189" s="147">
        <f t="shared" si="12"/>
        <v>1.1470726893778331</v>
      </c>
      <c r="Q189" s="147">
        <f t="shared" si="12"/>
        <v>1.1321013407014502</v>
      </c>
      <c r="R189" s="147">
        <f t="shared" si="12"/>
        <v>1.1388651199616244</v>
      </c>
      <c r="S189" s="147">
        <f t="shared" si="12"/>
        <v>1.2565023526248813</v>
      </c>
      <c r="T189" s="147">
        <f t="shared" si="12"/>
        <v>1.4068608473295869</v>
      </c>
      <c r="U189" s="147">
        <f t="shared" si="12"/>
        <v>1.5164517529972541</v>
      </c>
      <c r="V189" s="147">
        <f t="shared" si="12"/>
        <v>1.6979281498263445</v>
      </c>
      <c r="W189" s="147" t="str">
        <f t="shared" si="12"/>
        <v>NA</v>
      </c>
      <c r="X189" s="147" t="str">
        <f t="shared" si="12"/>
        <v>NA</v>
      </c>
      <c r="Y189" s="147" t="str">
        <f t="shared" si="12"/>
        <v>NA</v>
      </c>
      <c r="Z189" s="147" t="str">
        <f t="shared" si="12"/>
        <v>NA</v>
      </c>
    </row>
    <row r="190" spans="1:26" x14ac:dyDescent="0.25">
      <c r="A190" s="149" t="s">
        <v>356</v>
      </c>
      <c r="B190" s="146">
        <v>22.667855863542201</v>
      </c>
      <c r="C190" s="146">
        <v>30.208170324185858</v>
      </c>
      <c r="D190" s="146">
        <v>18.818464536373128</v>
      </c>
      <c r="E190" s="146">
        <v>26.991106986848251</v>
      </c>
      <c r="F190" s="146">
        <v>17.518523420613548</v>
      </c>
      <c r="G190" s="146">
        <v>9.5157265632345229</v>
      </c>
      <c r="H190" s="146">
        <v>21.063515316235197</v>
      </c>
      <c r="I190" s="146">
        <v>27.237012473078948</v>
      </c>
      <c r="J190" s="146">
        <v>28.163759838487522</v>
      </c>
      <c r="K190" s="146">
        <v>12.234249476934721</v>
      </c>
      <c r="L190" s="146">
        <v>12.461666769649042</v>
      </c>
      <c r="M190" s="146">
        <v>13.32435620195686</v>
      </c>
      <c r="N190" s="145">
        <v>1</v>
      </c>
      <c r="O190" s="147">
        <f t="shared" si="12"/>
        <v>1.2266785586354221</v>
      </c>
      <c r="P190" s="147">
        <f t="shared" si="12"/>
        <v>1.5972357069582785</v>
      </c>
      <c r="Q190" s="147">
        <f t="shared" si="12"/>
        <v>1.8978109420345108</v>
      </c>
      <c r="R190" s="147">
        <f t="shared" si="12"/>
        <v>2.4100511238071585</v>
      </c>
      <c r="S190" s="147">
        <f t="shared" si="12"/>
        <v>2.8322564943800757</v>
      </c>
      <c r="T190" s="147">
        <f t="shared" si="12"/>
        <v>3.1017662779547353</v>
      </c>
      <c r="U190" s="147">
        <f t="shared" si="12"/>
        <v>3.7551072929855493</v>
      </c>
      <c r="V190" s="147">
        <f t="shared" si="12"/>
        <v>4.7778863347535205</v>
      </c>
      <c r="W190" s="147">
        <f t="shared" si="12"/>
        <v>6.1235187674294167</v>
      </c>
      <c r="X190" s="147">
        <f t="shared" si="12"/>
        <v>6.8726853302036499</v>
      </c>
      <c r="Y190" s="147">
        <f t="shared" si="12"/>
        <v>7.7291364741801827</v>
      </c>
      <c r="Z190" s="147">
        <f t="shared" si="12"/>
        <v>8.7589941493353205</v>
      </c>
    </row>
    <row r="191" spans="1:26" x14ac:dyDescent="0.25">
      <c r="A191" s="149" t="s">
        <v>357</v>
      </c>
      <c r="B191" s="146">
        <v>7.5720646445445254</v>
      </c>
      <c r="C191" s="146">
        <v>5.3055457088922964</v>
      </c>
      <c r="D191" s="146">
        <v>7.0992353809821225</v>
      </c>
      <c r="E191" s="146">
        <v>8.4498800359500592</v>
      </c>
      <c r="F191" s="146">
        <v>7.0223237968405385</v>
      </c>
      <c r="G191" s="146">
        <v>6.4262025230791977</v>
      </c>
      <c r="H191" s="146">
        <v>5.2833435835800486</v>
      </c>
      <c r="I191" s="146">
        <v>8.9716003104756794</v>
      </c>
      <c r="J191" s="146">
        <v>10.109976740415021</v>
      </c>
      <c r="K191" s="146">
        <v>7.3784925906282552</v>
      </c>
      <c r="L191" s="146">
        <v>6.9331691565343192</v>
      </c>
      <c r="M191" s="146">
        <v>9.183558864771129</v>
      </c>
      <c r="N191" s="145">
        <v>1</v>
      </c>
      <c r="O191" s="147">
        <f t="shared" si="12"/>
        <v>1.0757206464454452</v>
      </c>
      <c r="P191" s="147">
        <f t="shared" si="12"/>
        <v>1.1327934970426001</v>
      </c>
      <c r="Q191" s="147">
        <f t="shared" si="12"/>
        <v>1.2132131737781131</v>
      </c>
      <c r="R191" s="147">
        <f t="shared" si="12"/>
        <v>1.3157282315427061</v>
      </c>
      <c r="S191" s="147">
        <f t="shared" si="12"/>
        <v>1.4081229282480787</v>
      </c>
      <c r="T191" s="147">
        <f t="shared" si="12"/>
        <v>1.4986117593912134</v>
      </c>
      <c r="U191" s="147">
        <f t="shared" si="12"/>
        <v>1.5777885676237851</v>
      </c>
      <c r="V191" s="147">
        <f t="shared" si="12"/>
        <v>1.7193414516553704</v>
      </c>
      <c r="W191" s="147">
        <f t="shared" si="12"/>
        <v>1.8931664725060424</v>
      </c>
      <c r="X191" s="147">
        <f t="shared" si="12"/>
        <v>2.0328536204081593</v>
      </c>
      <c r="Y191" s="147">
        <f t="shared" si="12"/>
        <v>2.1737948006157892</v>
      </c>
      <c r="Z191" s="147">
        <f t="shared" si="12"/>
        <v>2.3734265257296747</v>
      </c>
    </row>
    <row r="192" spans="1:26" x14ac:dyDescent="0.25">
      <c r="A192" s="149" t="s">
        <v>358</v>
      </c>
      <c r="B192" s="146">
        <v>1.3461606128888803</v>
      </c>
      <c r="C192" s="146">
        <v>2.0694715964116881</v>
      </c>
      <c r="D192" s="146">
        <v>0.81685768042451912</v>
      </c>
      <c r="E192" s="146">
        <v>1.3279770126683417</v>
      </c>
      <c r="F192" s="146">
        <v>3.1258845135867261</v>
      </c>
      <c r="G192" s="146">
        <v>4.4870779009692114</v>
      </c>
      <c r="H192" s="146">
        <v>5.2428963340532846</v>
      </c>
      <c r="I192" s="146">
        <v>3.452810673332678</v>
      </c>
      <c r="J192" s="146">
        <v>3.9313030640710735</v>
      </c>
      <c r="K192" s="146">
        <v>1.9466451716869386</v>
      </c>
      <c r="L192" s="146">
        <v>3.6631921686217908</v>
      </c>
      <c r="M192" s="146">
        <v>4.2276275510102295</v>
      </c>
      <c r="N192" s="145">
        <v>1</v>
      </c>
      <c r="O192" s="147">
        <f t="shared" si="12"/>
        <v>1.0134616061288888</v>
      </c>
      <c r="P192" s="147">
        <f t="shared" si="12"/>
        <v>1.0344349062082638</v>
      </c>
      <c r="Q192" s="147">
        <f t="shared" si="12"/>
        <v>1.0428847671886183</v>
      </c>
      <c r="R192" s="147">
        <f t="shared" si="12"/>
        <v>1.056734037165503</v>
      </c>
      <c r="S192" s="147">
        <f t="shared" si="12"/>
        <v>1.0897663227830592</v>
      </c>
      <c r="T192" s="147">
        <f t="shared" si="12"/>
        <v>1.1386649866248626</v>
      </c>
      <c r="U192" s="147">
        <f t="shared" si="12"/>
        <v>1.1983640114657659</v>
      </c>
      <c r="V192" s="147">
        <f t="shared" si="12"/>
        <v>1.2397412519590334</v>
      </c>
      <c r="W192" s="147">
        <f t="shared" si="12"/>
        <v>1.2884792377838521</v>
      </c>
      <c r="X192" s="147">
        <f t="shared" si="12"/>
        <v>1.3135613566543602</v>
      </c>
      <c r="Y192" s="147">
        <f t="shared" si="12"/>
        <v>1.3616796334013648</v>
      </c>
      <c r="Z192" s="147">
        <f t="shared" si="12"/>
        <v>1.419246376739536</v>
      </c>
    </row>
    <row r="193" spans="1:26" x14ac:dyDescent="0.25">
      <c r="A193" s="149" t="s">
        <v>359</v>
      </c>
      <c r="B193" s="146" t="s">
        <v>182</v>
      </c>
      <c r="C193" s="146">
        <v>5.5507022377528301</v>
      </c>
      <c r="D193" s="146">
        <v>5.2232901599953152</v>
      </c>
      <c r="E193" s="146">
        <v>4.4480073293632643</v>
      </c>
      <c r="F193" s="146">
        <v>2.3493368176928016</v>
      </c>
      <c r="G193" s="146">
        <v>-0.82328496491585668</v>
      </c>
      <c r="H193" s="146">
        <v>1.2343393198776198E-2</v>
      </c>
      <c r="I193" s="146">
        <v>8.3326264412442157</v>
      </c>
      <c r="J193" s="146">
        <v>8.7135947601063748</v>
      </c>
      <c r="K193" s="146">
        <v>4.3416639108045558</v>
      </c>
      <c r="L193" s="146">
        <v>4.4009779951100398</v>
      </c>
      <c r="M193" s="146">
        <v>4.8552754435107488</v>
      </c>
      <c r="N193" s="145">
        <v>1</v>
      </c>
      <c r="O193" s="147" t="str">
        <f t="shared" si="12"/>
        <v>NA</v>
      </c>
      <c r="P193" s="147" t="e">
        <f t="shared" si="12"/>
        <v>#VALUE!</v>
      </c>
      <c r="Q193" s="147" t="e">
        <f t="shared" si="12"/>
        <v>#VALUE!</v>
      </c>
      <c r="R193" s="147" t="e">
        <f t="shared" si="12"/>
        <v>#VALUE!</v>
      </c>
      <c r="S193" s="147" t="e">
        <f t="shared" si="12"/>
        <v>#VALUE!</v>
      </c>
      <c r="T193" s="147" t="e">
        <f t="shared" si="12"/>
        <v>#VALUE!</v>
      </c>
      <c r="U193" s="147" t="e">
        <f t="shared" si="12"/>
        <v>#VALUE!</v>
      </c>
      <c r="V193" s="147" t="e">
        <f t="shared" si="12"/>
        <v>#VALUE!</v>
      </c>
      <c r="W193" s="147" t="e">
        <f t="shared" si="12"/>
        <v>#VALUE!</v>
      </c>
      <c r="X193" s="147" t="e">
        <f t="shared" si="12"/>
        <v>#VALUE!</v>
      </c>
      <c r="Y193" s="147" t="e">
        <f t="shared" si="12"/>
        <v>#VALUE!</v>
      </c>
      <c r="Z193" s="147" t="e">
        <f t="shared" si="12"/>
        <v>#VALUE!</v>
      </c>
    </row>
    <row r="194" spans="1:26" x14ac:dyDescent="0.25">
      <c r="A194" s="149" t="s">
        <v>360</v>
      </c>
      <c r="B194" s="146">
        <v>-4.2918312513331358</v>
      </c>
      <c r="C194" s="146">
        <v>7.7401821092758496</v>
      </c>
      <c r="D194" s="146">
        <v>6.2169231022874101</v>
      </c>
      <c r="E194" s="146">
        <v>-9.8238331735353626</v>
      </c>
      <c r="F194" s="146">
        <v>3.0164694197573994</v>
      </c>
      <c r="G194" s="146">
        <v>7.7525034934621004</v>
      </c>
      <c r="H194" s="146">
        <v>-0.7805282653676926</v>
      </c>
      <c r="I194" s="146">
        <v>2.6483076899000935</v>
      </c>
      <c r="J194" s="146">
        <v>14.580892179640273</v>
      </c>
      <c r="K194" s="146">
        <v>1.8552746109315308</v>
      </c>
      <c r="L194" s="146">
        <v>1.1772455521642513</v>
      </c>
      <c r="M194" s="146">
        <v>7.5295880683204075</v>
      </c>
      <c r="N194" s="145">
        <v>1</v>
      </c>
      <c r="O194" s="147">
        <f t="shared" si="12"/>
        <v>0.95708168748666866</v>
      </c>
      <c r="P194" s="147">
        <f t="shared" si="12"/>
        <v>1.0311615530326672</v>
      </c>
      <c r="Q194" s="147">
        <f t="shared" si="12"/>
        <v>1.0952680738450606</v>
      </c>
      <c r="R194" s="147">
        <f t="shared" si="12"/>
        <v>0.98767076546752774</v>
      </c>
      <c r="S194" s="147">
        <f t="shared" si="12"/>
        <v>1.0174635520757396</v>
      </c>
      <c r="T194" s="147">
        <f t="shared" si="12"/>
        <v>1.0963424494951148</v>
      </c>
      <c r="U194" s="147">
        <f t="shared" si="12"/>
        <v>1.0877851867915809</v>
      </c>
      <c r="V194" s="147">
        <f t="shared" si="12"/>
        <v>1.1165930855429764</v>
      </c>
      <c r="W194" s="147">
        <f t="shared" si="12"/>
        <v>1.2794023194313162</v>
      </c>
      <c r="X194" s="147">
        <f t="shared" si="12"/>
        <v>1.3031387458353947</v>
      </c>
      <c r="Y194" s="147">
        <f t="shared" si="12"/>
        <v>1.3184798887592708</v>
      </c>
      <c r="Z194" s="147">
        <f t="shared" si="12"/>
        <v>1.4177559931464929</v>
      </c>
    </row>
    <row r="195" spans="1:26" x14ac:dyDescent="0.25">
      <c r="A195" s="149" t="s">
        <v>361</v>
      </c>
      <c r="B195" s="146">
        <v>3.0789991369444465</v>
      </c>
      <c r="C195" s="146">
        <v>3.2276087081573905</v>
      </c>
      <c r="D195" s="146">
        <v>8.7886905213050426</v>
      </c>
      <c r="E195" s="146">
        <v>9.3326067690668708</v>
      </c>
      <c r="F195" s="146">
        <v>5.4637354887602925</v>
      </c>
      <c r="G195" s="146">
        <v>5.5981458672680589</v>
      </c>
      <c r="H195" s="146">
        <v>17.744435820495539</v>
      </c>
      <c r="I195" s="146">
        <v>5.7715468386716537</v>
      </c>
      <c r="J195" s="146">
        <v>8.3674095828601764</v>
      </c>
      <c r="K195" s="146">
        <v>-2.3925897743253586</v>
      </c>
      <c r="L195" s="146">
        <v>3.7471739885361472</v>
      </c>
      <c r="M195" s="146">
        <v>5.7765290884745468</v>
      </c>
      <c r="N195" s="145">
        <v>1</v>
      </c>
      <c r="O195" s="147">
        <f t="shared" ref="O195:Z210" si="13">IF(B195="..","NA",(N195*(1+B195/100)))</f>
        <v>1.0307899913694445</v>
      </c>
      <c r="P195" s="147">
        <f t="shared" si="13"/>
        <v>1.0640598588936996</v>
      </c>
      <c r="Q195" s="147">
        <f t="shared" si="13"/>
        <v>1.157576786853302</v>
      </c>
      <c r="R195" s="147">
        <f t="shared" si="13"/>
        <v>1.2656088764203199</v>
      </c>
      <c r="S195" s="147">
        <f t="shared" si="13"/>
        <v>1.3347583977501973</v>
      </c>
      <c r="T195" s="147">
        <f t="shared" si="13"/>
        <v>1.4094801198318634</v>
      </c>
      <c r="U195" s="147">
        <f t="shared" si="13"/>
        <v>1.6595844150980721</v>
      </c>
      <c r="V195" s="147">
        <f t="shared" si="13"/>
        <v>1.7553681069427522</v>
      </c>
      <c r="W195" s="147">
        <f t="shared" si="13"/>
        <v>1.9022469461375513</v>
      </c>
      <c r="X195" s="147">
        <f t="shared" si="13"/>
        <v>1.8567339802218479</v>
      </c>
      <c r="Y195" s="147">
        <f t="shared" si="13"/>
        <v>1.9263090329650328</v>
      </c>
      <c r="Z195" s="147">
        <f t="shared" si="13"/>
        <v>2.0375828345881706</v>
      </c>
    </row>
    <row r="196" spans="1:26" x14ac:dyDescent="0.25">
      <c r="A196" s="149" t="s">
        <v>362</v>
      </c>
      <c r="B196" s="146">
        <v>12.853069170990736</v>
      </c>
      <c r="C196" s="146">
        <v>2.8671860608806554</v>
      </c>
      <c r="D196" s="146">
        <v>-5.2600349431331352</v>
      </c>
      <c r="E196" s="146">
        <v>9.8065537341958304</v>
      </c>
      <c r="F196" s="146">
        <v>6.3437624376699375</v>
      </c>
      <c r="G196" s="146">
        <v>17.290576476401824</v>
      </c>
      <c r="H196" s="146">
        <v>1.2509335090438185</v>
      </c>
      <c r="I196" s="146">
        <v>12.752182988655562</v>
      </c>
      <c r="J196" s="146">
        <v>23.790981653457905</v>
      </c>
      <c r="K196" s="146">
        <v>-27.631769003369982</v>
      </c>
      <c r="L196" s="146">
        <v>7.9520846338959785</v>
      </c>
      <c r="M196" s="146">
        <v>16.879214505651817</v>
      </c>
      <c r="N196" s="145">
        <v>1</v>
      </c>
      <c r="O196" s="147">
        <f t="shared" si="13"/>
        <v>1.1285306917099074</v>
      </c>
      <c r="P196" s="147">
        <f t="shared" si="13"/>
        <v>1.1608877663953738</v>
      </c>
      <c r="Q196" s="147">
        <f t="shared" si="13"/>
        <v>1.0998246642324194</v>
      </c>
      <c r="R196" s="147">
        <f t="shared" si="13"/>
        <v>1.2076795609123105</v>
      </c>
      <c r="S196" s="147">
        <f t="shared" si="13"/>
        <v>1.2842918832648831</v>
      </c>
      <c r="T196" s="147">
        <f t="shared" si="13"/>
        <v>1.506353353521019</v>
      </c>
      <c r="U196" s="147">
        <f t="shared" si="13"/>
        <v>1.5251968323848186</v>
      </c>
      <c r="V196" s="147">
        <f t="shared" si="13"/>
        <v>1.7196927233877091</v>
      </c>
      <c r="W196" s="147">
        <f t="shared" si="13"/>
        <v>2.1288245037047293</v>
      </c>
      <c r="X196" s="147">
        <f t="shared" si="13"/>
        <v>1.5405926343539009</v>
      </c>
      <c r="Y196" s="147">
        <f t="shared" si="13"/>
        <v>1.6631018645012907</v>
      </c>
      <c r="Z196" s="147">
        <f t="shared" si="13"/>
        <v>1.9438203956579585</v>
      </c>
    </row>
    <row r="197" spans="1:26" x14ac:dyDescent="0.25">
      <c r="A197" s="149" t="s">
        <v>363</v>
      </c>
      <c r="B197" s="146">
        <v>3.2833398028076601</v>
      </c>
      <c r="C197" s="146">
        <v>3.5066368916990314</v>
      </c>
      <c r="D197" s="146">
        <v>1.8884134779274149</v>
      </c>
      <c r="E197" s="146">
        <v>2.024542627500054</v>
      </c>
      <c r="F197" s="146">
        <v>3.9584533366714254</v>
      </c>
      <c r="G197" s="146">
        <v>3.8417965632128812</v>
      </c>
      <c r="H197" s="146">
        <v>3.4361895639221558</v>
      </c>
      <c r="I197" s="146">
        <v>2.5713986719443653</v>
      </c>
      <c r="J197" s="146">
        <v>5.8396569961205245</v>
      </c>
      <c r="K197" s="146">
        <v>2.471550373191377</v>
      </c>
      <c r="L197" s="146">
        <v>4.9642659564904363</v>
      </c>
      <c r="M197" s="146">
        <v>2.2466859174701881</v>
      </c>
      <c r="N197" s="145">
        <v>1</v>
      </c>
      <c r="O197" s="147">
        <f t="shared" si="13"/>
        <v>1.0328333980280766</v>
      </c>
      <c r="P197" s="147">
        <f t="shared" si="13"/>
        <v>1.0690511149931179</v>
      </c>
      <c r="Q197" s="147">
        <f t="shared" si="13"/>
        <v>1.0892392203345811</v>
      </c>
      <c r="R197" s="147">
        <f t="shared" si="13"/>
        <v>1.1112913326657039</v>
      </c>
      <c r="S197" s="147">
        <f t="shared" si="13"/>
        <v>1.1552812815037496</v>
      </c>
      <c r="T197" s="147">
        <f t="shared" si="13"/>
        <v>1.1996648380720025</v>
      </c>
      <c r="U197" s="147">
        <f t="shared" si="13"/>
        <v>1.2408875960398762</v>
      </c>
      <c r="V197" s="147">
        <f t="shared" si="13"/>
        <v>1.2727957632047679</v>
      </c>
      <c r="W197" s="147">
        <f t="shared" si="13"/>
        <v>1.3471226700370809</v>
      </c>
      <c r="X197" s="147">
        <f t="shared" si="13"/>
        <v>1.3804174854157281</v>
      </c>
      <c r="Y197" s="147">
        <f t="shared" si="13"/>
        <v>1.4489450807016624</v>
      </c>
      <c r="Z197" s="147">
        <f t="shared" si="13"/>
        <v>1.4814983257816638</v>
      </c>
    </row>
    <row r="198" spans="1:26" x14ac:dyDescent="0.25">
      <c r="A198" s="149" t="s">
        <v>364</v>
      </c>
      <c r="B198" s="146">
        <v>49.225874053343546</v>
      </c>
      <c r="C198" s="146">
        <v>52.8505508181332</v>
      </c>
      <c r="D198" s="146">
        <v>37.424837735121855</v>
      </c>
      <c r="E198" s="146">
        <v>23.270314206010312</v>
      </c>
      <c r="F198" s="146">
        <v>12.399874782453054</v>
      </c>
      <c r="G198" s="146">
        <v>7.0842916821507629</v>
      </c>
      <c r="H198" s="146">
        <v>9.3308679324125166</v>
      </c>
      <c r="I198" s="146">
        <v>6.2209316454512589</v>
      </c>
      <c r="J198" s="146">
        <v>11.994416752370071</v>
      </c>
      <c r="K198" s="146">
        <v>5.2943409004260928</v>
      </c>
      <c r="L198" s="146">
        <v>5.6757397450225966</v>
      </c>
      <c r="M198" s="146">
        <v>8.5775988925380915</v>
      </c>
      <c r="N198" s="145">
        <v>1</v>
      </c>
      <c r="O198" s="147">
        <f t="shared" si="13"/>
        <v>1.4922587405334355</v>
      </c>
      <c r="P198" s="147">
        <f t="shared" si="13"/>
        <v>2.2809257045370934</v>
      </c>
      <c r="Q198" s="147">
        <f t="shared" si="13"/>
        <v>3.1345584483187858</v>
      </c>
      <c r="R198" s="147">
        <f t="shared" si="13"/>
        <v>3.8639800482136089</v>
      </c>
      <c r="S198" s="147">
        <f t="shared" si="13"/>
        <v>4.3431087358110654</v>
      </c>
      <c r="T198" s="147">
        <f t="shared" si="13"/>
        <v>4.6507872267288919</v>
      </c>
      <c r="U198" s="147">
        <f t="shared" si="13"/>
        <v>5.0847460406724752</v>
      </c>
      <c r="V198" s="147">
        <f t="shared" si="13"/>
        <v>5.4010646162074991</v>
      </c>
      <c r="W198" s="147">
        <f t="shared" si="13"/>
        <v>6.0488908153402239</v>
      </c>
      <c r="X198" s="147">
        <f t="shared" si="13"/>
        <v>6.369139715798898</v>
      </c>
      <c r="Y198" s="147">
        <f t="shared" si="13"/>
        <v>6.7306355100645154</v>
      </c>
      <c r="Z198" s="147">
        <f t="shared" si="13"/>
        <v>7.3079624270365846</v>
      </c>
    </row>
    <row r="199" spans="1:26" x14ac:dyDescent="0.25">
      <c r="A199" s="149" t="s">
        <v>365</v>
      </c>
      <c r="B199" s="146">
        <v>23.45839221816108</v>
      </c>
      <c r="C199" s="146">
        <v>32.31486297551541</v>
      </c>
      <c r="D199" s="146">
        <v>25.153099616378015</v>
      </c>
      <c r="E199" s="146">
        <v>27.154329851901025</v>
      </c>
      <c r="F199" s="146">
        <v>18.347763979571852</v>
      </c>
      <c r="G199" s="146">
        <v>7.0267910233575037</v>
      </c>
      <c r="H199" s="146">
        <v>12.260049791936709</v>
      </c>
      <c r="I199" s="146">
        <v>9.259522974785142</v>
      </c>
      <c r="J199" s="146">
        <v>59.746149309956337</v>
      </c>
      <c r="K199" s="146">
        <v>9.7574434588782992</v>
      </c>
      <c r="L199" s="146">
        <v>0.33707311809475016</v>
      </c>
      <c r="M199" s="146">
        <v>15.075137386368368</v>
      </c>
      <c r="N199" s="145">
        <v>1</v>
      </c>
      <c r="O199" s="147">
        <f t="shared" si="13"/>
        <v>1.2345839221816108</v>
      </c>
      <c r="P199" s="147">
        <f t="shared" si="13"/>
        <v>1.6335380249523421</v>
      </c>
      <c r="Q199" s="147">
        <f t="shared" si="13"/>
        <v>2.0444234716400187</v>
      </c>
      <c r="R199" s="147">
        <f t="shared" si="13"/>
        <v>2.5995729646988357</v>
      </c>
      <c r="S199" s="147">
        <f t="shared" si="13"/>
        <v>3.0765364767385366</v>
      </c>
      <c r="T199" s="147">
        <f t="shared" si="13"/>
        <v>3.2927182657163194</v>
      </c>
      <c r="U199" s="147">
        <f t="shared" si="13"/>
        <v>3.696407164601335</v>
      </c>
      <c r="V199" s="147">
        <f t="shared" si="13"/>
        <v>4.0386768352491993</v>
      </c>
      <c r="W199" s="147">
        <f t="shared" si="13"/>
        <v>6.4516307273838054</v>
      </c>
      <c r="X199" s="147">
        <f t="shared" si="13"/>
        <v>7.0811449477838995</v>
      </c>
      <c r="Y199" s="147">
        <f t="shared" si="13"/>
        <v>7.105013583856203</v>
      </c>
      <c r="Z199" s="147">
        <f t="shared" si="13"/>
        <v>8.1761041429426609</v>
      </c>
    </row>
    <row r="200" spans="1:26" x14ac:dyDescent="0.25">
      <c r="A200" s="149" t="s">
        <v>366</v>
      </c>
      <c r="B200" s="146" t="s">
        <v>182</v>
      </c>
      <c r="C200" s="146" t="s">
        <v>182</v>
      </c>
      <c r="D200" s="146" t="s">
        <v>182</v>
      </c>
      <c r="E200" s="146" t="s">
        <v>182</v>
      </c>
      <c r="F200" s="146" t="s">
        <v>182</v>
      </c>
      <c r="G200" s="146" t="s">
        <v>182</v>
      </c>
      <c r="H200" s="146" t="s">
        <v>182</v>
      </c>
      <c r="I200" s="146" t="s">
        <v>182</v>
      </c>
      <c r="J200" s="146" t="s">
        <v>182</v>
      </c>
      <c r="K200" s="146" t="s">
        <v>182</v>
      </c>
      <c r="L200" s="146" t="s">
        <v>182</v>
      </c>
      <c r="M200" s="146" t="s">
        <v>182</v>
      </c>
      <c r="N200" s="145">
        <v>1</v>
      </c>
      <c r="O200" s="147" t="str">
        <f t="shared" si="13"/>
        <v>NA</v>
      </c>
      <c r="P200" s="147" t="str">
        <f t="shared" si="13"/>
        <v>NA</v>
      </c>
      <c r="Q200" s="147" t="str">
        <f t="shared" si="13"/>
        <v>NA</v>
      </c>
      <c r="R200" s="147" t="str">
        <f t="shared" si="13"/>
        <v>NA</v>
      </c>
      <c r="S200" s="147" t="str">
        <f t="shared" si="13"/>
        <v>NA</v>
      </c>
      <c r="T200" s="147" t="str">
        <f t="shared" si="13"/>
        <v>NA</v>
      </c>
      <c r="U200" s="147" t="str">
        <f t="shared" si="13"/>
        <v>NA</v>
      </c>
      <c r="V200" s="147" t="str">
        <f t="shared" si="13"/>
        <v>NA</v>
      </c>
      <c r="W200" s="147" t="str">
        <f t="shared" si="13"/>
        <v>NA</v>
      </c>
      <c r="X200" s="147" t="str">
        <f t="shared" si="13"/>
        <v>NA</v>
      </c>
      <c r="Y200" s="147" t="str">
        <f t="shared" si="13"/>
        <v>NA</v>
      </c>
      <c r="Z200" s="147" t="str">
        <f t="shared" si="13"/>
        <v>NA</v>
      </c>
    </row>
    <row r="201" spans="1:26" x14ac:dyDescent="0.25">
      <c r="A201" s="149" t="s">
        <v>367</v>
      </c>
      <c r="B201" s="146">
        <v>12.826189081004998</v>
      </c>
      <c r="C201" s="146">
        <v>5.9136625616803258</v>
      </c>
      <c r="D201" s="146">
        <v>3.3161227289558894</v>
      </c>
      <c r="E201" s="146">
        <v>2.2531961767467266</v>
      </c>
      <c r="F201" s="146">
        <v>5.5996492832805558</v>
      </c>
      <c r="G201" s="146">
        <v>1.4974456343568932</v>
      </c>
      <c r="H201" s="146">
        <v>4.1252995549469347</v>
      </c>
      <c r="I201" s="146">
        <v>-0.13146484098569999</v>
      </c>
      <c r="J201" s="146">
        <v>3.5234655184747794</v>
      </c>
      <c r="K201" s="146">
        <v>0.68902627349139323</v>
      </c>
      <c r="L201" s="146">
        <v>2.6432968580933931</v>
      </c>
      <c r="M201" s="146">
        <v>1.2921743172518774</v>
      </c>
      <c r="N201" s="145">
        <v>1</v>
      </c>
      <c r="O201" s="147">
        <f t="shared" si="13"/>
        <v>1.1282618908100499</v>
      </c>
      <c r="P201" s="147">
        <f t="shared" si="13"/>
        <v>1.1949834918445905</v>
      </c>
      <c r="Q201" s="147">
        <f t="shared" si="13"/>
        <v>1.2346106110249198</v>
      </c>
      <c r="R201" s="147">
        <f t="shared" si="13"/>
        <v>1.2624288101102428</v>
      </c>
      <c r="S201" s="147">
        <f t="shared" si="13"/>
        <v>1.3331203959275082</v>
      </c>
      <c r="T201" s="147">
        <f t="shared" si="13"/>
        <v>1.3530831490970461</v>
      </c>
      <c r="U201" s="147">
        <f t="shared" si="13"/>
        <v>1.4089018822248085</v>
      </c>
      <c r="V201" s="147">
        <f t="shared" si="13"/>
        <v>1.4070496716056973</v>
      </c>
      <c r="W201" s="147">
        <f t="shared" si="13"/>
        <v>1.4566265816125366</v>
      </c>
      <c r="X201" s="147">
        <f t="shared" si="13"/>
        <v>1.4666631214665065</v>
      </c>
      <c r="Y201" s="147">
        <f t="shared" si="13"/>
        <v>1.5054313816750451</v>
      </c>
      <c r="Z201" s="147">
        <f t="shared" si="13"/>
        <v>1.5248841793529002</v>
      </c>
    </row>
    <row r="202" spans="1:26" x14ac:dyDescent="0.25">
      <c r="A202" s="149" t="s">
        <v>368</v>
      </c>
      <c r="B202" s="146">
        <v>11.117305883427761</v>
      </c>
      <c r="C202" s="146">
        <v>4.5344758108580407</v>
      </c>
      <c r="D202" s="146">
        <v>-3.1695563422002948</v>
      </c>
      <c r="E202" s="146">
        <v>7.8067408742305702</v>
      </c>
      <c r="F202" s="146">
        <v>15.587549985551092</v>
      </c>
      <c r="G202" s="146">
        <v>-1.7411852937771357</v>
      </c>
      <c r="H202" s="146">
        <v>2.4056202175772228</v>
      </c>
      <c r="I202" s="146">
        <v>7.3212473182023672</v>
      </c>
      <c r="J202" s="146">
        <v>6.3642765471564928</v>
      </c>
      <c r="K202" s="146">
        <v>14.566570600994339</v>
      </c>
      <c r="L202" s="146">
        <v>9.5498861635763745</v>
      </c>
      <c r="M202" s="146">
        <v>5.0141177403903043</v>
      </c>
      <c r="N202" s="145">
        <v>1</v>
      </c>
      <c r="O202" s="147">
        <f t="shared" si="13"/>
        <v>1.1111730588342776</v>
      </c>
      <c r="P202" s="147">
        <f t="shared" si="13"/>
        <v>1.1615589324038893</v>
      </c>
      <c r="Q202" s="147">
        <f t="shared" si="13"/>
        <v>1.1247426675934877</v>
      </c>
      <c r="R202" s="147">
        <f t="shared" si="13"/>
        <v>1.2125484131544197</v>
      </c>
      <c r="S202" s="147">
        <f t="shared" si="13"/>
        <v>1.4015550031538715</v>
      </c>
      <c r="T202" s="147">
        <f t="shared" si="13"/>
        <v>1.3771513335547585</v>
      </c>
      <c r="U202" s="147">
        <f t="shared" si="13"/>
        <v>1.4102803644613862</v>
      </c>
      <c r="V202" s="147">
        <f t="shared" si="13"/>
        <v>1.5135304778236498</v>
      </c>
      <c r="W202" s="147">
        <f t="shared" si="13"/>
        <v>1.609855743057846</v>
      </c>
      <c r="X202" s="147">
        <f t="shared" si="13"/>
        <v>1.844356516444529</v>
      </c>
      <c r="Y202" s="147">
        <f t="shared" si="13"/>
        <v>2.0204904642154844</v>
      </c>
      <c r="Z202" s="147">
        <f t="shared" si="13"/>
        <v>2.1218002350246077</v>
      </c>
    </row>
    <row r="203" spans="1:26" x14ac:dyDescent="0.25">
      <c r="A203" s="149" t="s">
        <v>369</v>
      </c>
      <c r="B203" s="146">
        <v>23.115942607196246</v>
      </c>
      <c r="C203" s="146">
        <v>9.9471861511020876</v>
      </c>
      <c r="D203" s="146">
        <v>5.1218418989100059</v>
      </c>
      <c r="E203" s="146">
        <v>8.2206028640180051</v>
      </c>
      <c r="F203" s="146">
        <v>15.155653613950818</v>
      </c>
      <c r="G203" s="146">
        <v>24.552292682731093</v>
      </c>
      <c r="H203" s="146">
        <v>14.878251596048386</v>
      </c>
      <c r="I203" s="146">
        <v>22.752607649009178</v>
      </c>
      <c r="J203" s="146">
        <v>28.583473996090731</v>
      </c>
      <c r="K203" s="146">
        <v>13.07361313138891</v>
      </c>
      <c r="L203" s="146">
        <v>13.750420836597186</v>
      </c>
      <c r="M203" s="146">
        <v>14.331528115839816</v>
      </c>
      <c r="N203" s="145">
        <v>1</v>
      </c>
      <c r="O203" s="147">
        <f t="shared" si="13"/>
        <v>1.2311594260719625</v>
      </c>
      <c r="P203" s="147">
        <f t="shared" si="13"/>
        <v>1.3536251460001807</v>
      </c>
      <c r="Q203" s="147">
        <f t="shared" si="13"/>
        <v>1.4229556858821997</v>
      </c>
      <c r="R203" s="147">
        <f t="shared" si="13"/>
        <v>1.5399312217495387</v>
      </c>
      <c r="S203" s="147">
        <f t="shared" si="13"/>
        <v>1.7733178636109796</v>
      </c>
      <c r="T203" s="147">
        <f t="shared" si="13"/>
        <v>2.2087080556799017</v>
      </c>
      <c r="U203" s="147">
        <f t="shared" si="13"/>
        <v>2.5373251972261461</v>
      </c>
      <c r="V203" s="147">
        <f t="shared" si="13"/>
        <v>3.1146328441304592</v>
      </c>
      <c r="W203" s="147">
        <f t="shared" si="13"/>
        <v>4.0049031132061899</v>
      </c>
      <c r="X203" s="147">
        <f t="shared" si="13"/>
        <v>4.5284886525137171</v>
      </c>
      <c r="Y203" s="147">
        <f t="shared" si="13"/>
        <v>5.1511748997719025</v>
      </c>
      <c r="Z203" s="147">
        <f t="shared" si="13"/>
        <v>5.8894169788287964</v>
      </c>
    </row>
    <row r="204" spans="1:26" x14ac:dyDescent="0.25">
      <c r="A204" s="149" t="s">
        <v>370</v>
      </c>
      <c r="B204" s="146">
        <v>11.459535801577331</v>
      </c>
      <c r="C204" s="146">
        <v>-2.3493076645904836</v>
      </c>
      <c r="D204" s="146">
        <v>3.7708395451618344</v>
      </c>
      <c r="E204" s="146">
        <v>4.0724067940058006</v>
      </c>
      <c r="F204" s="146">
        <v>8.5014220540064969</v>
      </c>
      <c r="G204" s="146">
        <v>16.52601688107795</v>
      </c>
      <c r="H204" s="146">
        <v>11.957075012285003</v>
      </c>
      <c r="I204" s="146">
        <v>12.539341215470714</v>
      </c>
      <c r="J204" s="146">
        <v>18.533357887521348</v>
      </c>
      <c r="K204" s="146">
        <v>-15.18294574812117</v>
      </c>
      <c r="L204" s="146">
        <v>11.0034655090478</v>
      </c>
      <c r="M204" s="146">
        <v>15.808868445266839</v>
      </c>
      <c r="N204" s="145">
        <v>1</v>
      </c>
      <c r="O204" s="147">
        <f t="shared" si="13"/>
        <v>1.1145953580157733</v>
      </c>
      <c r="P204" s="147">
        <f t="shared" si="13"/>
        <v>1.0884100838407389</v>
      </c>
      <c r="Q204" s="147">
        <f t="shared" si="13"/>
        <v>1.1294522816957346</v>
      </c>
      <c r="R204" s="147">
        <f t="shared" si="13"/>
        <v>1.1754481731505653</v>
      </c>
      <c r="S204" s="147">
        <f t="shared" si="13"/>
        <v>1.275377983376204</v>
      </c>
      <c r="T204" s="147">
        <f t="shared" si="13"/>
        <v>1.4861471642065072</v>
      </c>
      <c r="U204" s="147">
        <f t="shared" si="13"/>
        <v>1.6638468954236256</v>
      </c>
      <c r="V204" s="147">
        <f t="shared" si="13"/>
        <v>1.8724823349438102</v>
      </c>
      <c r="W204" s="147">
        <f t="shared" si="13"/>
        <v>2.219516187459563</v>
      </c>
      <c r="X204" s="147">
        <f t="shared" si="13"/>
        <v>1.8825282488468102</v>
      </c>
      <c r="Y204" s="147">
        <f t="shared" si="13"/>
        <v>2.0896715954067506</v>
      </c>
      <c r="Z204" s="147">
        <f t="shared" si="13"/>
        <v>2.4200250288627125</v>
      </c>
    </row>
    <row r="205" spans="1:26" x14ac:dyDescent="0.25">
      <c r="A205" s="149" t="s">
        <v>371</v>
      </c>
      <c r="B205" s="146">
        <v>2.4026462930077201</v>
      </c>
      <c r="C205" s="146">
        <v>1.0923432388335783</v>
      </c>
      <c r="D205" s="146">
        <v>2.6517534527343116</v>
      </c>
      <c r="E205" s="146">
        <v>2.1721952441003225</v>
      </c>
      <c r="F205" s="146">
        <v>2.9065073712955467</v>
      </c>
      <c r="G205" s="146">
        <v>2.8085070319975358</v>
      </c>
      <c r="H205" s="146">
        <v>2.6852408098719565</v>
      </c>
      <c r="I205" s="146">
        <v>2.8727333513618731</v>
      </c>
      <c r="J205" s="146">
        <v>2.8885715595452979</v>
      </c>
      <c r="K205" s="146">
        <v>1.9909852540864534</v>
      </c>
      <c r="L205" s="146">
        <v>3.1706341535532374</v>
      </c>
      <c r="M205" s="146">
        <v>2.1259461006705607</v>
      </c>
      <c r="N205" s="145">
        <v>1</v>
      </c>
      <c r="O205" s="147">
        <f t="shared" si="13"/>
        <v>1.0240264629300773</v>
      </c>
      <c r="P205" s="147">
        <f t="shared" si="13"/>
        <v>1.0352123467617607</v>
      </c>
      <c r="Q205" s="147">
        <f t="shared" si="13"/>
        <v>1.0626636259101476</v>
      </c>
      <c r="R205" s="147">
        <f t="shared" si="13"/>
        <v>1.085746754652952</v>
      </c>
      <c r="S205" s="147">
        <f t="shared" si="13"/>
        <v>1.1173040641105423</v>
      </c>
      <c r="T205" s="147">
        <f t="shared" si="13"/>
        <v>1.1486836273198811</v>
      </c>
      <c r="U205" s="147">
        <f t="shared" si="13"/>
        <v>1.179528548856992</v>
      </c>
      <c r="V205" s="147">
        <f t="shared" si="13"/>
        <v>1.2134132588688415</v>
      </c>
      <c r="W205" s="147">
        <f t="shared" si="13"/>
        <v>1.2484635691642787</v>
      </c>
      <c r="X205" s="147">
        <f t="shared" si="13"/>
        <v>1.273320294728981</v>
      </c>
      <c r="Y205" s="147">
        <f t="shared" si="13"/>
        <v>1.3136926228777828</v>
      </c>
      <c r="Z205" s="147">
        <f t="shared" si="13"/>
        <v>1.3416210199686498</v>
      </c>
    </row>
    <row r="206" spans="1:26" x14ac:dyDescent="0.25">
      <c r="A206" s="149" t="s">
        <v>372</v>
      </c>
      <c r="B206" s="146">
        <v>2.2793979891341678</v>
      </c>
      <c r="C206" s="146">
        <v>2.2774453535230776</v>
      </c>
      <c r="D206" s="146">
        <v>1.5342367619841895</v>
      </c>
      <c r="E206" s="146">
        <v>1.9931796801505755</v>
      </c>
      <c r="F206" s="146">
        <v>2.7474491266502525</v>
      </c>
      <c r="G206" s="146">
        <v>3.2170829686482278</v>
      </c>
      <c r="H206" s="146">
        <v>3.0733271729088756</v>
      </c>
      <c r="I206" s="146">
        <v>2.6663291566466398</v>
      </c>
      <c r="J206" s="146">
        <v>1.9293199095950655</v>
      </c>
      <c r="K206" s="146">
        <v>0.78816343808595946</v>
      </c>
      <c r="L206" s="146">
        <v>1.2259999999996865</v>
      </c>
      <c r="M206" s="146">
        <v>2.063699049651845</v>
      </c>
      <c r="N206" s="145">
        <v>1</v>
      </c>
      <c r="O206" s="147">
        <f t="shared" si="13"/>
        <v>1.0227939798913417</v>
      </c>
      <c r="P206" s="147">
        <f t="shared" si="13"/>
        <v>1.0460875538624907</v>
      </c>
      <c r="Q206" s="147">
        <f t="shared" si="13"/>
        <v>1.0621370136763901</v>
      </c>
      <c r="R206" s="147">
        <f t="shared" si="13"/>
        <v>1.0833073128083461</v>
      </c>
      <c r="S206" s="147">
        <f t="shared" si="13"/>
        <v>1.1130706301130375</v>
      </c>
      <c r="T206" s="147">
        <f t="shared" si="13"/>
        <v>1.1488790357834295</v>
      </c>
      <c r="U206" s="147">
        <f t="shared" si="13"/>
        <v>1.1841878473740151</v>
      </c>
      <c r="V206" s="147">
        <f t="shared" si="13"/>
        <v>1.2157621932180147</v>
      </c>
      <c r="W206" s="147">
        <f t="shared" si="13"/>
        <v>1.2392181352650995</v>
      </c>
      <c r="X206" s="147">
        <f t="shared" si="13"/>
        <v>1.2489851995253898</v>
      </c>
      <c r="Y206" s="147">
        <f t="shared" si="13"/>
        <v>1.2642977580715671</v>
      </c>
      <c r="Z206" s="147">
        <f t="shared" si="13"/>
        <v>1.2903890588896596</v>
      </c>
    </row>
    <row r="207" spans="1:26" x14ac:dyDescent="0.25">
      <c r="A207" s="149" t="s">
        <v>373</v>
      </c>
      <c r="B207" s="146">
        <v>3.5393085073966972</v>
      </c>
      <c r="C207" s="146">
        <v>4.8266183286069548</v>
      </c>
      <c r="D207" s="146">
        <v>12.616276621985833</v>
      </c>
      <c r="E207" s="146">
        <v>16.54163515433811</v>
      </c>
      <c r="F207" s="146">
        <v>10.105056003422774</v>
      </c>
      <c r="G207" s="146">
        <v>0.6778683821160314</v>
      </c>
      <c r="H207" s="146">
        <v>6.5333346315938741</v>
      </c>
      <c r="I207" s="146">
        <v>9.4174734759645844</v>
      </c>
      <c r="J207" s="146">
        <v>8.0235364106687683</v>
      </c>
      <c r="K207" s="146">
        <v>5.5815245849710493</v>
      </c>
      <c r="L207" s="146">
        <v>4.6564686914232141</v>
      </c>
      <c r="M207" s="146">
        <v>8.9775870897181846</v>
      </c>
      <c r="N207" s="145">
        <v>1</v>
      </c>
      <c r="O207" s="147">
        <f t="shared" si="13"/>
        <v>1.035393085073967</v>
      </c>
      <c r="P207" s="147">
        <f t="shared" si="13"/>
        <v>1.085367557491276</v>
      </c>
      <c r="Q207" s="147">
        <f t="shared" si="13"/>
        <v>1.2223005309096666</v>
      </c>
      <c r="R207" s="147">
        <f t="shared" si="13"/>
        <v>1.4244890252222813</v>
      </c>
      <c r="S207" s="147">
        <f t="shared" si="13"/>
        <v>1.568434438983604</v>
      </c>
      <c r="T207" s="147">
        <f t="shared" si="13"/>
        <v>1.5790663601396928</v>
      </c>
      <c r="U207" s="147">
        <f t="shared" si="13"/>
        <v>1.682232049502548</v>
      </c>
      <c r="V207" s="147">
        <f t="shared" si="13"/>
        <v>1.8406558065686258</v>
      </c>
      <c r="W207" s="147">
        <f t="shared" si="13"/>
        <v>1.9883414954037486</v>
      </c>
      <c r="X207" s="147">
        <f t="shared" si="13"/>
        <v>2.0993212648028901</v>
      </c>
      <c r="Y207" s="147">
        <f t="shared" si="13"/>
        <v>2.1970755022308266</v>
      </c>
      <c r="Z207" s="147">
        <f t="shared" si="13"/>
        <v>2.3943198688704621</v>
      </c>
    </row>
    <row r="208" spans="1:26" x14ac:dyDescent="0.25">
      <c r="A208" s="149" t="s">
        <v>374</v>
      </c>
      <c r="B208" s="146">
        <v>47.340786845448804</v>
      </c>
      <c r="C208" s="146">
        <v>45.18965356163676</v>
      </c>
      <c r="D208" s="146">
        <v>45.449372919170656</v>
      </c>
      <c r="E208" s="146">
        <v>26.723409438670203</v>
      </c>
      <c r="F208" s="146">
        <v>15.720527111832865</v>
      </c>
      <c r="G208" s="146">
        <v>21.37413132938579</v>
      </c>
      <c r="H208" s="146">
        <v>21.50025189035405</v>
      </c>
      <c r="I208" s="146">
        <v>24.013296387129429</v>
      </c>
      <c r="J208" s="146">
        <v>19.892212415693052</v>
      </c>
      <c r="K208" s="146">
        <v>20.775750902452145</v>
      </c>
      <c r="L208" s="146">
        <v>19.551608891647689</v>
      </c>
      <c r="M208" s="146">
        <v>15.072661369939723</v>
      </c>
      <c r="N208" s="145">
        <v>1</v>
      </c>
      <c r="O208" s="147">
        <f t="shared" si="13"/>
        <v>1.473407868454488</v>
      </c>
      <c r="P208" s="147">
        <f t="shared" si="13"/>
        <v>2.1392357797589678</v>
      </c>
      <c r="Q208" s="147">
        <f t="shared" si="13"/>
        <v>3.1115050269219493</v>
      </c>
      <c r="R208" s="147">
        <f t="shared" si="13"/>
        <v>3.9430052549711072</v>
      </c>
      <c r="S208" s="147">
        <f t="shared" si="13"/>
        <v>4.5628664650998347</v>
      </c>
      <c r="T208" s="147">
        <f t="shared" si="13"/>
        <v>5.5381395357347767</v>
      </c>
      <c r="U208" s="147">
        <f t="shared" si="13"/>
        <v>6.7288534859570381</v>
      </c>
      <c r="V208" s="147">
        <f t="shared" si="13"/>
        <v>8.3446730169955927</v>
      </c>
      <c r="W208" s="147">
        <f t="shared" si="13"/>
        <v>10.004613098931378</v>
      </c>
      <c r="X208" s="147">
        <f t="shared" si="13"/>
        <v>12.083146595119459</v>
      </c>
      <c r="Y208" s="147">
        <f t="shared" si="13"/>
        <v>14.44559615920166</v>
      </c>
      <c r="Z208" s="147">
        <f t="shared" si="13"/>
        <v>16.622931951147145</v>
      </c>
    </row>
    <row r="209" spans="1:26" x14ac:dyDescent="0.25">
      <c r="A209" s="149" t="s">
        <v>375</v>
      </c>
      <c r="B209" s="146">
        <v>2.1845913159827006</v>
      </c>
      <c r="C209" s="146">
        <v>3.722532477532539</v>
      </c>
      <c r="D209" s="146">
        <v>2.7828026822139549</v>
      </c>
      <c r="E209" s="146">
        <v>0.78843703093369299</v>
      </c>
      <c r="F209" s="146">
        <v>2.1221264795002099</v>
      </c>
      <c r="G209" s="146">
        <v>0.42190132315084838</v>
      </c>
      <c r="H209" s="146">
        <v>3.8748539306530745</v>
      </c>
      <c r="I209" s="146">
        <v>5.4703698721772156</v>
      </c>
      <c r="J209" s="146">
        <v>7.3208838897691919</v>
      </c>
      <c r="K209" s="146">
        <v>2.3183575168729504</v>
      </c>
      <c r="L209" s="146">
        <v>2.6121246002598326</v>
      </c>
      <c r="M209" s="146">
        <v>3.1149658765789638</v>
      </c>
      <c r="N209" s="145">
        <v>1</v>
      </c>
      <c r="O209" s="147">
        <f t="shared" si="13"/>
        <v>1.021845913159827</v>
      </c>
      <c r="P209" s="147">
        <f t="shared" si="13"/>
        <v>1.0598844591475405</v>
      </c>
      <c r="Q209" s="147">
        <f t="shared" si="13"/>
        <v>1.0893789523050672</v>
      </c>
      <c r="R209" s="147">
        <f t="shared" si="13"/>
        <v>1.0979680193722379</v>
      </c>
      <c r="S209" s="147">
        <f t="shared" si="13"/>
        <v>1.1212682894477801</v>
      </c>
      <c r="T209" s="147">
        <f t="shared" si="13"/>
        <v>1.1259989351970312</v>
      </c>
      <c r="U209" s="147">
        <f t="shared" si="13"/>
        <v>1.1696297491966252</v>
      </c>
      <c r="V209" s="147">
        <f t="shared" si="13"/>
        <v>1.2336128226126994</v>
      </c>
      <c r="W209" s="147">
        <f t="shared" si="13"/>
        <v>1.3239241850054795</v>
      </c>
      <c r="X209" s="147">
        <f t="shared" si="13"/>
        <v>1.354617480866253</v>
      </c>
      <c r="Y209" s="147">
        <f t="shared" si="13"/>
        <v>1.3900017773233804</v>
      </c>
      <c r="Z209" s="147">
        <f t="shared" si="13"/>
        <v>1.4332998583708447</v>
      </c>
    </row>
    <row r="210" spans="1:26" x14ac:dyDescent="0.25">
      <c r="A210" s="149" t="s">
        <v>376</v>
      </c>
      <c r="B210" s="146">
        <v>29.4528251104893</v>
      </c>
      <c r="C210" s="146">
        <v>7.9969040562045848</v>
      </c>
      <c r="D210" s="146">
        <v>33.022876078637097</v>
      </c>
      <c r="E210" s="146">
        <v>34.93375573873692</v>
      </c>
      <c r="F210" s="146">
        <v>33.953724338534613</v>
      </c>
      <c r="G210" s="146">
        <v>29.60405935129765</v>
      </c>
      <c r="H210" s="146">
        <v>17.904315549063583</v>
      </c>
      <c r="I210" s="146">
        <v>15.448708827359113</v>
      </c>
      <c r="J210" s="146">
        <v>30.132426650444444</v>
      </c>
      <c r="K210" s="146">
        <v>7.8313963483714844</v>
      </c>
      <c r="L210" s="146">
        <v>45.942126195627765</v>
      </c>
      <c r="M210" s="146">
        <v>28.150871549479376</v>
      </c>
      <c r="N210" s="145">
        <v>1</v>
      </c>
      <c r="O210" s="147">
        <f t="shared" si="13"/>
        <v>1.294528251104893</v>
      </c>
      <c r="P210" s="147">
        <f t="shared" si="13"/>
        <v>1.3980504333262145</v>
      </c>
      <c r="Q210" s="147">
        <f t="shared" si="13"/>
        <v>1.8597268954403792</v>
      </c>
      <c r="R210" s="147">
        <f t="shared" si="13"/>
        <v>2.5093993465011164</v>
      </c>
      <c r="S210" s="147">
        <f t="shared" si="13"/>
        <v>3.3614338831650943</v>
      </c>
      <c r="T210" s="147">
        <f t="shared" si="13"/>
        <v>4.3565547649919187</v>
      </c>
      <c r="U210" s="147">
        <f t="shared" si="13"/>
        <v>5.1365660771838373</v>
      </c>
      <c r="V210" s="147">
        <f t="shared" si="13"/>
        <v>5.9300992141728708</v>
      </c>
      <c r="W210" s="147">
        <f t="shared" si="13"/>
        <v>7.7169820101820932</v>
      </c>
      <c r="X210" s="147">
        <f t="shared" si="13"/>
        <v>8.3213294575319789</v>
      </c>
      <c r="Y210" s="147">
        <f t="shared" si="13"/>
        <v>12.144325138065268</v>
      </c>
      <c r="Z210" s="147">
        <f t="shared" si="13"/>
        <v>15.563058508233155</v>
      </c>
    </row>
    <row r="211" spans="1:26" x14ac:dyDescent="0.25">
      <c r="A211" s="149" t="s">
        <v>377</v>
      </c>
      <c r="B211" s="146">
        <v>11.594511112581657</v>
      </c>
      <c r="C211" s="146">
        <v>2.6770831744455279</v>
      </c>
      <c r="D211" s="146">
        <v>4.9421924637748589</v>
      </c>
      <c r="E211" s="146">
        <v>6.8884496833290427</v>
      </c>
      <c r="F211" s="146">
        <v>9.2325149573548657</v>
      </c>
      <c r="G211" s="146">
        <v>9.203934461672759</v>
      </c>
      <c r="H211" s="146">
        <v>8.5689479747524757</v>
      </c>
      <c r="I211" s="146">
        <v>9.6302256143011533</v>
      </c>
      <c r="J211" s="146">
        <v>22.673316175643123</v>
      </c>
      <c r="K211" s="146">
        <v>6.2155644382920912</v>
      </c>
      <c r="L211" s="146">
        <v>12.074357653436849</v>
      </c>
      <c r="M211" s="146">
        <v>21.260702914699905</v>
      </c>
      <c r="N211" s="145">
        <v>1</v>
      </c>
      <c r="O211" s="147">
        <f t="shared" ref="O211:Z216" si="14">IF(B211="..","NA",(N211*(1+B211/100)))</f>
        <v>1.1159451111258165</v>
      </c>
      <c r="P211" s="147">
        <f t="shared" si="14"/>
        <v>1.1458198899318133</v>
      </c>
      <c r="Q211" s="147">
        <f t="shared" si="14"/>
        <v>1.2024485141804566</v>
      </c>
      <c r="R211" s="147">
        <f t="shared" si="14"/>
        <v>1.2852785750477151</v>
      </c>
      <c r="S211" s="147">
        <f t="shared" si="14"/>
        <v>1.4039421117326729</v>
      </c>
      <c r="T211" s="147">
        <f t="shared" si="14"/>
        <v>1.5331600235763727</v>
      </c>
      <c r="U211" s="147">
        <f t="shared" si="14"/>
        <v>1.6645357083663348</v>
      </c>
      <c r="V211" s="147">
        <f t="shared" si="14"/>
        <v>1.8248342525126189</v>
      </c>
      <c r="W211" s="147">
        <f t="shared" si="14"/>
        <v>2.2385846922662389</v>
      </c>
      <c r="X211" s="147">
        <f t="shared" si="14"/>
        <v>2.3777253663197899</v>
      </c>
      <c r="Y211" s="147">
        <f t="shared" si="14"/>
        <v>2.6648204310657331</v>
      </c>
      <c r="Z211" s="147">
        <f t="shared" si="14"/>
        <v>3.231379986124844</v>
      </c>
    </row>
    <row r="212" spans="1:26" x14ac:dyDescent="0.25">
      <c r="A212" s="149" t="s">
        <v>378</v>
      </c>
      <c r="B212" s="146" t="s">
        <v>182</v>
      </c>
      <c r="C212" s="146" t="s">
        <v>182</v>
      </c>
      <c r="D212" s="146" t="s">
        <v>182</v>
      </c>
      <c r="E212" s="146" t="s">
        <v>182</v>
      </c>
      <c r="F212" s="146" t="s">
        <v>182</v>
      </c>
      <c r="G212" s="146" t="s">
        <v>182</v>
      </c>
      <c r="H212" s="146" t="s">
        <v>182</v>
      </c>
      <c r="I212" s="146" t="s">
        <v>182</v>
      </c>
      <c r="J212" s="146" t="s">
        <v>182</v>
      </c>
      <c r="K212" s="146" t="s">
        <v>182</v>
      </c>
      <c r="L212" s="146" t="s">
        <v>182</v>
      </c>
      <c r="M212" s="146" t="s">
        <v>182</v>
      </c>
      <c r="N212" s="145">
        <v>1</v>
      </c>
      <c r="O212" s="147" t="str">
        <f t="shared" si="14"/>
        <v>NA</v>
      </c>
      <c r="P212" s="147" t="str">
        <f t="shared" si="14"/>
        <v>NA</v>
      </c>
      <c r="Q212" s="147" t="str">
        <f t="shared" si="14"/>
        <v>NA</v>
      </c>
      <c r="R212" s="147" t="str">
        <f t="shared" si="14"/>
        <v>NA</v>
      </c>
      <c r="S212" s="147" t="str">
        <f t="shared" si="14"/>
        <v>NA</v>
      </c>
      <c r="T212" s="147" t="str">
        <f t="shared" si="14"/>
        <v>NA</v>
      </c>
      <c r="U212" s="147" t="str">
        <f t="shared" si="14"/>
        <v>NA</v>
      </c>
      <c r="V212" s="147" t="str">
        <f t="shared" si="14"/>
        <v>NA</v>
      </c>
      <c r="W212" s="147" t="str">
        <f t="shared" si="14"/>
        <v>NA</v>
      </c>
      <c r="X212" s="147" t="str">
        <f t="shared" si="14"/>
        <v>NA</v>
      </c>
      <c r="Y212" s="147" t="str">
        <f t="shared" si="14"/>
        <v>NA</v>
      </c>
      <c r="Z212" s="147" t="str">
        <f t="shared" si="14"/>
        <v>NA</v>
      </c>
    </row>
    <row r="213" spans="1:26" x14ac:dyDescent="0.25">
      <c r="A213" s="149" t="s">
        <v>379</v>
      </c>
      <c r="B213" s="146">
        <v>10.442345038148588</v>
      </c>
      <c r="C213" s="146">
        <v>2.34469028171047</v>
      </c>
      <c r="D213" s="146">
        <v>1.4878618348034536</v>
      </c>
      <c r="E213" s="146">
        <v>-2.1256155438518363</v>
      </c>
      <c r="F213" s="146">
        <v>-1.1239919354838719</v>
      </c>
      <c r="G213" s="146">
        <v>0.73175308024266883</v>
      </c>
      <c r="H213" s="146">
        <v>5.7452099868310142</v>
      </c>
      <c r="I213" s="146">
        <v>5.1989036495267129</v>
      </c>
      <c r="J213" s="146">
        <v>14.262208841298673</v>
      </c>
      <c r="K213" s="146">
        <v>0.22899391673220748</v>
      </c>
      <c r="L213" s="146">
        <v>13.443567667800011</v>
      </c>
      <c r="M213" s="146">
        <v>4.4499076306530441</v>
      </c>
      <c r="N213" s="145">
        <v>1</v>
      </c>
      <c r="O213" s="147">
        <f t="shared" si="14"/>
        <v>1.1044234503814858</v>
      </c>
      <c r="P213" s="147">
        <f t="shared" si="14"/>
        <v>1.1303187596915121</v>
      </c>
      <c r="Q213" s="147">
        <f t="shared" si="14"/>
        <v>1.1471363411285858</v>
      </c>
      <c r="R213" s="147">
        <f t="shared" si="14"/>
        <v>1.1227526327523834</v>
      </c>
      <c r="S213" s="147">
        <f t="shared" si="14"/>
        <v>1.1101329837048137</v>
      </c>
      <c r="T213" s="147">
        <f t="shared" si="14"/>
        <v>1.1182564160078636</v>
      </c>
      <c r="U213" s="147">
        <f t="shared" si="14"/>
        <v>1.182502595298726</v>
      </c>
      <c r="V213" s="147">
        <f t="shared" si="14"/>
        <v>1.2439797658814595</v>
      </c>
      <c r="W213" s="147">
        <f t="shared" si="14"/>
        <v>1.4213987580349716</v>
      </c>
      <c r="X213" s="147">
        <f t="shared" si="14"/>
        <v>1.4246536747233789</v>
      </c>
      <c r="Y213" s="147">
        <f t="shared" si="14"/>
        <v>1.6161779555166158</v>
      </c>
      <c r="Z213" s="147">
        <f t="shared" si="14"/>
        <v>1.6880963816840822</v>
      </c>
    </row>
    <row r="214" spans="1:26" x14ac:dyDescent="0.25">
      <c r="A214" s="149" t="s">
        <v>380</v>
      </c>
      <c r="B214" s="146">
        <v>23.346051904069796</v>
      </c>
      <c r="C214" s="146">
        <v>2.7482004474791211</v>
      </c>
      <c r="D214" s="146">
        <v>8.7118804966258523</v>
      </c>
      <c r="E214" s="146">
        <v>10.89234282345204</v>
      </c>
      <c r="F214" s="146">
        <v>14.113320001360961</v>
      </c>
      <c r="G214" s="146">
        <v>18.533353562864846</v>
      </c>
      <c r="H214" s="146">
        <v>13.58864726002848</v>
      </c>
      <c r="I214" s="146">
        <v>31.252618220721473</v>
      </c>
      <c r="J214" s="146">
        <v>14.471061226802263</v>
      </c>
      <c r="K214" s="146">
        <v>-8.7048092290656314</v>
      </c>
      <c r="L214" s="146">
        <v>13.788151264417678</v>
      </c>
      <c r="M214" s="146">
        <v>15.302774218748326</v>
      </c>
      <c r="N214" s="145">
        <v>1</v>
      </c>
      <c r="O214" s="147">
        <f t="shared" si="14"/>
        <v>1.233460519040698</v>
      </c>
      <c r="P214" s="147">
        <f t="shared" si="14"/>
        <v>1.2673584865444527</v>
      </c>
      <c r="Q214" s="147">
        <f t="shared" si="14"/>
        <v>1.3777692433560516</v>
      </c>
      <c r="R214" s="147">
        <f t="shared" si="14"/>
        <v>1.5278405926584739</v>
      </c>
      <c r="S214" s="147">
        <f t="shared" si="14"/>
        <v>1.7434696246110541</v>
      </c>
      <c r="T214" s="147">
        <f t="shared" si="14"/>
        <v>2.0665930144013736</v>
      </c>
      <c r="U214" s="147">
        <f t="shared" si="14"/>
        <v>2.3474150494287658</v>
      </c>
      <c r="V214" s="147">
        <f t="shared" si="14"/>
        <v>3.0810437128824981</v>
      </c>
      <c r="W214" s="147">
        <f t="shared" si="14"/>
        <v>3.5269034349982662</v>
      </c>
      <c r="X214" s="147">
        <f t="shared" si="14"/>
        <v>3.2198932192883043</v>
      </c>
      <c r="Y214" s="147">
        <f t="shared" si="14"/>
        <v>3.6638569669165038</v>
      </c>
      <c r="Z214" s="147">
        <f t="shared" si="14"/>
        <v>4.2245287262616174</v>
      </c>
    </row>
    <row r="215" spans="1:26" x14ac:dyDescent="0.25">
      <c r="A215" s="149" t="s">
        <v>381</v>
      </c>
      <c r="B215" s="146">
        <v>32.613870605868385</v>
      </c>
      <c r="C215" s="146">
        <v>25.331258409390259</v>
      </c>
      <c r="D215" s="146">
        <v>19.390923120217678</v>
      </c>
      <c r="E215" s="146">
        <v>17.607723803895951</v>
      </c>
      <c r="F215" s="146">
        <v>19.716823188103177</v>
      </c>
      <c r="G215" s="146">
        <v>16.650199091140252</v>
      </c>
      <c r="H215" s="146">
        <v>14.542252604205117</v>
      </c>
      <c r="I215" s="146">
        <v>12.97021075463465</v>
      </c>
      <c r="J215" s="146">
        <v>10.640244820935777</v>
      </c>
      <c r="K215" s="146">
        <v>5.5596856236343513</v>
      </c>
      <c r="L215" s="146">
        <v>13.950889792822863</v>
      </c>
      <c r="M215" s="146">
        <v>11.583667179973872</v>
      </c>
      <c r="N215" s="145">
        <v>1</v>
      </c>
      <c r="O215" s="147">
        <f t="shared" si="14"/>
        <v>1.3261387060586838</v>
      </c>
      <c r="P215" s="147">
        <f t="shared" si="14"/>
        <v>1.6620663285573531</v>
      </c>
      <c r="Q215" s="147">
        <f t="shared" si="14"/>
        <v>1.9843563325349343</v>
      </c>
      <c r="R215" s="147">
        <f t="shared" si="14"/>
        <v>2.3337563148528044</v>
      </c>
      <c r="S215" s="147">
        <f t="shared" si="14"/>
        <v>2.7938989210935241</v>
      </c>
      <c r="T215" s="147">
        <f t="shared" si="14"/>
        <v>3.2590886538608155</v>
      </c>
      <c r="U215" s="147">
        <f t="shared" si="14"/>
        <v>3.7330335585002437</v>
      </c>
      <c r="V215" s="147">
        <f t="shared" si="14"/>
        <v>4.2172158785789629</v>
      </c>
      <c r="W215" s="147">
        <f t="shared" si="14"/>
        <v>4.6659379726871419</v>
      </c>
      <c r="X215" s="147">
        <f t="shared" si="14"/>
        <v>4.9253494553623254</v>
      </c>
      <c r="Y215" s="147">
        <f t="shared" si="14"/>
        <v>5.6124795297913241</v>
      </c>
      <c r="Z215" s="147">
        <f t="shared" si="14"/>
        <v>6.262610479066514</v>
      </c>
    </row>
    <row r="216" spans="1:26" x14ac:dyDescent="0.25">
      <c r="A216" s="149" t="s">
        <v>382</v>
      </c>
      <c r="B216" s="146">
        <v>0.62789989268092938</v>
      </c>
      <c r="C216" s="146">
        <v>-0.13088989532832329</v>
      </c>
      <c r="D216" s="146">
        <v>2.7129500533121416</v>
      </c>
      <c r="E216" s="146">
        <v>8.8012753447599863</v>
      </c>
      <c r="F216" s="146">
        <v>7.6115246368096905</v>
      </c>
      <c r="G216" s="146">
        <v>5.1366012477356549</v>
      </c>
      <c r="H216" s="146">
        <v>-2.0176788467551887</v>
      </c>
      <c r="I216" s="146">
        <v>0.89488704116524787</v>
      </c>
      <c r="J216" s="146">
        <v>1.349222858797944</v>
      </c>
      <c r="K216" s="146">
        <v>74.298175139866743</v>
      </c>
      <c r="L216" s="146">
        <v>4.0923200599192882</v>
      </c>
      <c r="M216" s="146">
        <v>3.5297941317293748</v>
      </c>
      <c r="N216" s="145">
        <v>1</v>
      </c>
      <c r="O216" s="147">
        <f t="shared" si="14"/>
        <v>1.0062789989268093</v>
      </c>
      <c r="P216" s="147">
        <f t="shared" si="14"/>
        <v>1.0049618813984031</v>
      </c>
      <c r="Q216" s="147">
        <f t="shared" si="14"/>
        <v>1.0322259952955677</v>
      </c>
      <c r="R216" s="147">
        <f t="shared" si="14"/>
        <v>1.1230750473217199</v>
      </c>
      <c r="S216" s="147">
        <f t="shared" si="14"/>
        <v>1.2085581812384747</v>
      </c>
      <c r="T216" s="147">
        <f t="shared" si="14"/>
        <v>1.2706369958555814</v>
      </c>
      <c r="U216" s="147">
        <f t="shared" si="14"/>
        <v>1.2449996219711577</v>
      </c>
      <c r="V216" s="147">
        <f t="shared" si="14"/>
        <v>1.2561409622507338</v>
      </c>
      <c r="W216" s="147">
        <f t="shared" si="14"/>
        <v>1.2730891032521452</v>
      </c>
      <c r="X216" s="147">
        <f t="shared" si="14"/>
        <v>2.2189710748729827</v>
      </c>
      <c r="Y216" s="147">
        <f t="shared" si="14"/>
        <v>2.3097784732938162</v>
      </c>
      <c r="Z216" s="147">
        <f t="shared" si="14"/>
        <v>2.3913088983000899</v>
      </c>
    </row>
    <row r="217" spans="1:26" x14ac:dyDescent="0.25">
      <c r="A217" s="149" t="s">
        <v>383</v>
      </c>
      <c r="B217" s="146">
        <v>5.2426046223106653</v>
      </c>
      <c r="C217" s="146">
        <v>3.4689692527046319</v>
      </c>
      <c r="D217" s="146">
        <v>3.3364177181214458</v>
      </c>
      <c r="E217" s="146">
        <v>3.5342586418299504</v>
      </c>
      <c r="F217" s="146">
        <v>5.4637354887602925</v>
      </c>
      <c r="G217" s="146">
        <v>5.4866771803969598</v>
      </c>
      <c r="H217" s="146">
        <v>5.4054254178941079</v>
      </c>
      <c r="I217" s="146">
        <v>5.5504035196519652</v>
      </c>
      <c r="J217" s="146">
        <v>8.2181272946278767</v>
      </c>
      <c r="K217" s="146">
        <v>2.3797693509077078</v>
      </c>
      <c r="L217" s="146">
        <v>4.6564686914232141</v>
      </c>
      <c r="M217" s="146">
        <v>5.6624572390451959</v>
      </c>
      <c r="N217" s="145">
        <v>1</v>
      </c>
      <c r="O217" s="147">
        <f t="shared" ref="O217:Z217" si="15">IF(B217="..","NA",(N217*(1+B217/100)))</f>
        <v>1.0524260462231068</v>
      </c>
      <c r="P217" s="147">
        <f t="shared" si="15"/>
        <v>1.0889343821740414</v>
      </c>
      <c r="Q217" s="147">
        <f t="shared" si="15"/>
        <v>1.1252657818396126</v>
      </c>
      <c r="R217" s="147">
        <f t="shared" si="15"/>
        <v>1.1650355849778344</v>
      </c>
      <c r="S217" s="147">
        <f t="shared" si="15"/>
        <v>1.2286900476909544</v>
      </c>
      <c r="T217" s="147">
        <f t="shared" si="15"/>
        <v>1.2961043041554225</v>
      </c>
      <c r="U217" s="147">
        <f t="shared" si="15"/>
        <v>1.3661642556546594</v>
      </c>
      <c r="V217" s="147">
        <f t="shared" si="15"/>
        <v>1.4419918845847428</v>
      </c>
      <c r="W217" s="147">
        <f t="shared" si="15"/>
        <v>1.5604966132381204</v>
      </c>
      <c r="X217" s="147">
        <f t="shared" si="15"/>
        <v>1.5976328333619141</v>
      </c>
      <c r="Y217" s="147">
        <f t="shared" si="15"/>
        <v>1.6720261060513093</v>
      </c>
      <c r="Z217" s="147">
        <f t="shared" si="15"/>
        <v>1.7667038693321371</v>
      </c>
    </row>
    <row r="219" spans="1:26" x14ac:dyDescent="0.25">
      <c r="A219" s="3">
        <v>1</v>
      </c>
      <c r="B219" s="3">
        <v>2</v>
      </c>
      <c r="C219" s="3">
        <v>3</v>
      </c>
      <c r="D219" s="3">
        <v>4</v>
      </c>
      <c r="E219" s="3">
        <v>5</v>
      </c>
      <c r="F219" s="3">
        <v>6</v>
      </c>
      <c r="G219" s="3">
        <v>7</v>
      </c>
      <c r="H219" s="3">
        <v>8</v>
      </c>
      <c r="I219" s="3">
        <v>9</v>
      </c>
      <c r="J219" s="3">
        <v>10</v>
      </c>
      <c r="K219" s="3">
        <v>11</v>
      </c>
      <c r="L219" s="3">
        <v>12</v>
      </c>
      <c r="M219" s="3">
        <v>13</v>
      </c>
      <c r="N219" s="3">
        <v>14</v>
      </c>
      <c r="O219" s="3">
        <v>15</v>
      </c>
      <c r="P219" s="3">
        <v>16</v>
      </c>
      <c r="Q219" s="3">
        <v>17</v>
      </c>
      <c r="R219" s="3">
        <v>18</v>
      </c>
      <c r="S219" s="3">
        <v>19</v>
      </c>
      <c r="T219" s="3">
        <v>20</v>
      </c>
      <c r="U219" s="3">
        <v>21</v>
      </c>
      <c r="V219" s="3">
        <v>22</v>
      </c>
      <c r="W219" s="3">
        <v>23</v>
      </c>
      <c r="X219" s="3">
        <v>24</v>
      </c>
      <c r="Y219" s="3">
        <v>25</v>
      </c>
      <c r="Z219" s="3">
        <v>26</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Start</vt:lpstr>
      <vt:lpstr>National Efforts</vt:lpstr>
      <vt:lpstr>Buildings</vt:lpstr>
      <vt:lpstr>Industry</vt:lpstr>
      <vt:lpstr>Transportation</vt:lpstr>
      <vt:lpstr>Results</vt:lpstr>
      <vt:lpstr>Detailed Results</vt:lpstr>
      <vt:lpstr>Recomendations</vt:lpstr>
      <vt:lpstr>Deflator</vt:lpstr>
      <vt:lpstr>Functionality Data</vt:lpstr>
      <vt:lpstr>SavingGoal</vt:lpstr>
      <vt:lpstr>SavingsGoal</vt:lpstr>
      <vt:lpstr>Tax_credits_and_loan_programs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ryoung</dc:creator>
  <cp:lastModifiedBy>ACEEE</cp:lastModifiedBy>
  <dcterms:created xsi:type="dcterms:W3CDTF">2014-06-25T19:04:31Z</dcterms:created>
  <dcterms:modified xsi:type="dcterms:W3CDTF">2015-08-18T22:38:42Z</dcterms:modified>
</cp:coreProperties>
</file>